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admin\Dropbox\ZAKÁZKY\ZAKÁZKY 2025\1_PŘIPRAVOVANÉ AKCE\111_ Gymnázium Polička\_odeslat\"/>
    </mc:Choice>
  </mc:AlternateContent>
  <xr:revisionPtr revIDLastSave="0" documentId="8_{A3CA1924-EBBC-4065-AACC-4DE19DD28F8F}" xr6:coauthVersionLast="47" xr6:coauthVersionMax="47" xr10:uidLastSave="{00000000-0000-0000-0000-000000000000}"/>
  <bookViews>
    <workbookView xWindow="-120" yWindow="-16320" windowWidth="29040" windowHeight="15720" tabRatio="999" xr2:uid="{00000000-000D-0000-FFFF-FFFF00000000}"/>
  </bookViews>
  <sheets>
    <sheet name="Rekapitulace stavby" sheetId="1" r:id="rId1"/>
    <sheet name="SO 01.1 - Bourací práce" sheetId="2" r:id="rId2"/>
    <sheet name="SO 01.2 - Nové konstrukce" sheetId="3" r:id="rId3"/>
    <sheet name="SO 01.3 - ZTI" sheetId="4" r:id="rId4"/>
    <sheet name="SO 01.4 - ELEKTRO SILNOPROUD" sheetId="5" r:id="rId5"/>
    <sheet name="SO 01.5 - ELEKTRO SLABOPROUD" sheetId="6" r:id="rId6"/>
    <sheet name="SO 01.6 - UT" sheetId="7" r:id="rId7"/>
    <sheet name="SO 01.7 - GASTRO" sheetId="8" r:id="rId8"/>
    <sheet name="SO 02 - VRN" sheetId="9" r:id="rId9"/>
    <sheet name="Pokyny pro vyplnění" sheetId="10" r:id="rId10"/>
  </sheets>
  <definedNames>
    <definedName name="_xlnm._FilterDatabase" localSheetId="1" hidden="1">'SO 01.1 - Bourací práce'!$C$86:$K$200</definedName>
    <definedName name="_xlnm._FilterDatabase" localSheetId="2" hidden="1">'SO 01.2 - Nové konstrukce'!$C$94:$K$530</definedName>
    <definedName name="_xlnm._FilterDatabase" localSheetId="3" hidden="1">'SO 01.3 - ZTI'!$C$86:$K$162</definedName>
    <definedName name="_xlnm._FilterDatabase" localSheetId="4" hidden="1">'SO 01.4 - ELEKTRO SILNOPROUD'!$C$81:$K$249</definedName>
    <definedName name="_xlnm._FilterDatabase" localSheetId="5" hidden="1">'SO 01.5 - ELEKTRO SLABOPROUD'!$C$81:$K$90</definedName>
    <definedName name="_xlnm._FilterDatabase" localSheetId="6" hidden="1">'SO 01.6 - UT'!$C$80:$K$111</definedName>
    <definedName name="_xlnm._FilterDatabase" localSheetId="7" hidden="1">'SO 01.7 - GASTRO'!$C$80:$K$163</definedName>
    <definedName name="_xlnm._FilterDatabase" localSheetId="8" hidden="1">'SO 02 - VRN'!$C$84:$K$107</definedName>
    <definedName name="_xlnm.Print_Titles" localSheetId="0">'Rekapitulace stavby'!$52:$52</definedName>
    <definedName name="_xlnm.Print_Titles" localSheetId="1">'SO 01.1 - Bourací práce'!$86:$86</definedName>
    <definedName name="_xlnm.Print_Titles" localSheetId="2">'SO 01.2 - Nové konstrukce'!$94:$94</definedName>
    <definedName name="_xlnm.Print_Titles" localSheetId="3">'SO 01.3 - ZTI'!$86:$86</definedName>
    <definedName name="_xlnm.Print_Titles" localSheetId="4">'SO 01.4 - ELEKTRO SILNOPROUD'!$81:$81</definedName>
    <definedName name="_xlnm.Print_Titles" localSheetId="5">'SO 01.5 - ELEKTRO SLABOPROUD'!$81:$81</definedName>
    <definedName name="_xlnm.Print_Titles" localSheetId="6">'SO 01.6 - UT'!$80:$80</definedName>
    <definedName name="_xlnm.Print_Titles" localSheetId="7">'SO 01.7 - GASTRO'!$80:$80</definedName>
    <definedName name="_xlnm.Print_Titles" localSheetId="8">'SO 02 - VRN'!$84:$84</definedName>
    <definedName name="_xlnm.Print_Area" localSheetId="9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stavby'!$C$42:$AQ$63</definedName>
    <definedName name="_xlnm.Print_Area" localSheetId="1">'SO 01.1 - Bourací práce'!$C$4:$J$39,'SO 01.1 - Bourací práce'!$C$45:$J$68,'SO 01.1 - Bourací práce'!$C$74:$K$200</definedName>
    <definedName name="_xlnm.Print_Area" localSheetId="2">'SO 01.2 - Nové konstrukce'!$C$4:$J$39,'SO 01.2 - Nové konstrukce'!$C$45:$J$76,'SO 01.2 - Nové konstrukce'!$C$82:$K$530</definedName>
    <definedName name="_xlnm.Print_Area" localSheetId="3">'SO 01.3 - ZTI'!$C$4:$J$39,'SO 01.3 - ZTI'!$C$45:$J$68,'SO 01.3 - ZTI'!$C$74:$K$162</definedName>
    <definedName name="_xlnm.Print_Area" localSheetId="4">'SO 01.4 - ELEKTRO SILNOPROUD'!$C$4:$J$39,'SO 01.4 - ELEKTRO SILNOPROUD'!$C$45:$J$63,'SO 01.4 - ELEKTRO SILNOPROUD'!$C$69:$K$249</definedName>
    <definedName name="_xlnm.Print_Area" localSheetId="5">'SO 01.5 - ELEKTRO SLABOPROUD'!$C$4:$J$39,'SO 01.5 - ELEKTRO SLABOPROUD'!$C$45:$J$63,'SO 01.5 - ELEKTRO SLABOPROUD'!$C$69:$K$90</definedName>
    <definedName name="_xlnm.Print_Area" localSheetId="6">'SO 01.6 - UT'!$C$4:$J$39,'SO 01.6 - UT'!$C$45:$J$62,'SO 01.6 - UT'!$C$68:$K$111</definedName>
    <definedName name="_xlnm.Print_Area" localSheetId="7">'SO 01.7 - GASTRO'!$C$4:$J$39,'SO 01.7 - GASTRO'!$C$45:$J$62,'SO 01.7 - GASTRO'!$C$68:$K$163</definedName>
    <definedName name="_xlnm.Print_Area" localSheetId="8">'SO 02 - VRN'!$C$4:$J$39,'SO 02 - VRN'!$C$45:$J$66,'SO 02 - VRN'!$C$72:$K$107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37" i="9" l="1"/>
  <c r="J36" i="9"/>
  <c r="AY62" i="1"/>
  <c r="J35" i="9"/>
  <c r="AX62" i="1"/>
  <c r="BI104" i="9"/>
  <c r="BH104" i="9"/>
  <c r="BG104" i="9"/>
  <c r="BF104" i="9"/>
  <c r="T104" i="9"/>
  <c r="T103" i="9"/>
  <c r="R104" i="9"/>
  <c r="R103" i="9"/>
  <c r="P104" i="9"/>
  <c r="P103" i="9" s="1"/>
  <c r="BI100" i="9"/>
  <c r="BH100" i="9"/>
  <c r="BG100" i="9"/>
  <c r="BF100" i="9"/>
  <c r="T100" i="9"/>
  <c r="T99" i="9"/>
  <c r="R100" i="9"/>
  <c r="R99" i="9" s="1"/>
  <c r="P100" i="9"/>
  <c r="P99" i="9"/>
  <c r="BI96" i="9"/>
  <c r="BH96" i="9"/>
  <c r="BG96" i="9"/>
  <c r="BF96" i="9"/>
  <c r="T96" i="9"/>
  <c r="T95" i="9" s="1"/>
  <c r="R96" i="9"/>
  <c r="R95" i="9"/>
  <c r="P96" i="9"/>
  <c r="P95" i="9" s="1"/>
  <c r="BI92" i="9"/>
  <c r="BH92" i="9"/>
  <c r="BG92" i="9"/>
  <c r="BF92" i="9"/>
  <c r="T92" i="9"/>
  <c r="T91" i="9"/>
  <c r="R92" i="9"/>
  <c r="R91" i="9"/>
  <c r="P92" i="9"/>
  <c r="P91" i="9"/>
  <c r="BI88" i="9"/>
  <c r="BH88" i="9"/>
  <c r="BG88" i="9"/>
  <c r="BF88" i="9"/>
  <c r="T88" i="9"/>
  <c r="T87" i="9"/>
  <c r="R88" i="9"/>
  <c r="R87" i="9" s="1"/>
  <c r="R86" i="9" s="1"/>
  <c r="R85" i="9" s="1"/>
  <c r="P88" i="9"/>
  <c r="P87" i="9"/>
  <c r="P86" i="9" s="1"/>
  <c r="P85" i="9" s="1"/>
  <c r="AU62" i="1" s="1"/>
  <c r="J81" i="9"/>
  <c r="F81" i="9"/>
  <c r="F79" i="9"/>
  <c r="E77" i="9"/>
  <c r="J54" i="9"/>
  <c r="F54" i="9"/>
  <c r="F52" i="9"/>
  <c r="E50" i="9"/>
  <c r="J24" i="9"/>
  <c r="E24" i="9"/>
  <c r="J82" i="9" s="1"/>
  <c r="J23" i="9"/>
  <c r="J18" i="9"/>
  <c r="E18" i="9"/>
  <c r="F55" i="9"/>
  <c r="J17" i="9"/>
  <c r="J12" i="9"/>
  <c r="J79" i="9"/>
  <c r="E7" i="9"/>
  <c r="E75" i="9" s="1"/>
  <c r="J37" i="8"/>
  <c r="J36" i="8"/>
  <c r="AY61" i="1"/>
  <c r="J35" i="8"/>
  <c r="AX61" i="1"/>
  <c r="BI162" i="8"/>
  <c r="BH162" i="8"/>
  <c r="BG162" i="8"/>
  <c r="BF162" i="8"/>
  <c r="T162" i="8"/>
  <c r="R162" i="8"/>
  <c r="P162" i="8"/>
  <c r="BI160" i="8"/>
  <c r="BH160" i="8"/>
  <c r="BG160" i="8"/>
  <c r="BF160" i="8"/>
  <c r="T160" i="8"/>
  <c r="R160" i="8"/>
  <c r="P160" i="8"/>
  <c r="BI158" i="8"/>
  <c r="BH158" i="8"/>
  <c r="BG158" i="8"/>
  <c r="BF158" i="8"/>
  <c r="T158" i="8"/>
  <c r="R158" i="8"/>
  <c r="P158" i="8"/>
  <c r="BI156" i="8"/>
  <c r="BH156" i="8"/>
  <c r="BG156" i="8"/>
  <c r="BF156" i="8"/>
  <c r="T156" i="8"/>
  <c r="R156" i="8"/>
  <c r="P156" i="8"/>
  <c r="BI154" i="8"/>
  <c r="BH154" i="8"/>
  <c r="BG154" i="8"/>
  <c r="BF154" i="8"/>
  <c r="T154" i="8"/>
  <c r="R154" i="8"/>
  <c r="P154" i="8"/>
  <c r="BI152" i="8"/>
  <c r="BH152" i="8"/>
  <c r="BG152" i="8"/>
  <c r="BF152" i="8"/>
  <c r="T152" i="8"/>
  <c r="R152" i="8"/>
  <c r="P152" i="8"/>
  <c r="BI150" i="8"/>
  <c r="BH150" i="8"/>
  <c r="BG150" i="8"/>
  <c r="BF150" i="8"/>
  <c r="T150" i="8"/>
  <c r="R150" i="8"/>
  <c r="P150" i="8"/>
  <c r="BI148" i="8"/>
  <c r="BH148" i="8"/>
  <c r="BG148" i="8"/>
  <c r="BF148" i="8"/>
  <c r="T148" i="8"/>
  <c r="R148" i="8"/>
  <c r="P148" i="8"/>
  <c r="BI146" i="8"/>
  <c r="BH146" i="8"/>
  <c r="BG146" i="8"/>
  <c r="BF146" i="8"/>
  <c r="T146" i="8"/>
  <c r="R146" i="8"/>
  <c r="P146" i="8"/>
  <c r="BI144" i="8"/>
  <c r="BH144" i="8"/>
  <c r="BG144" i="8"/>
  <c r="BF144" i="8"/>
  <c r="T144" i="8"/>
  <c r="R144" i="8"/>
  <c r="P144" i="8"/>
  <c r="BI142" i="8"/>
  <c r="BH142" i="8"/>
  <c r="BG142" i="8"/>
  <c r="BF142" i="8"/>
  <c r="T142" i="8"/>
  <c r="R142" i="8"/>
  <c r="P142" i="8"/>
  <c r="BI140" i="8"/>
  <c r="BH140" i="8"/>
  <c r="BG140" i="8"/>
  <c r="BF140" i="8"/>
  <c r="T140" i="8"/>
  <c r="R140" i="8"/>
  <c r="P140" i="8"/>
  <c r="BI138" i="8"/>
  <c r="BH138" i="8"/>
  <c r="BG138" i="8"/>
  <c r="BF138" i="8"/>
  <c r="T138" i="8"/>
  <c r="R138" i="8"/>
  <c r="P138" i="8"/>
  <c r="BI136" i="8"/>
  <c r="BH136" i="8"/>
  <c r="BG136" i="8"/>
  <c r="BF136" i="8"/>
  <c r="T136" i="8"/>
  <c r="R136" i="8"/>
  <c r="P136" i="8"/>
  <c r="BI134" i="8"/>
  <c r="BH134" i="8"/>
  <c r="BG134" i="8"/>
  <c r="BF134" i="8"/>
  <c r="T134" i="8"/>
  <c r="R134" i="8"/>
  <c r="P134" i="8"/>
  <c r="BI132" i="8"/>
  <c r="BH132" i="8"/>
  <c r="BG132" i="8"/>
  <c r="BF132" i="8"/>
  <c r="T132" i="8"/>
  <c r="R132" i="8"/>
  <c r="P132" i="8"/>
  <c r="BI130" i="8"/>
  <c r="BH130" i="8"/>
  <c r="BG130" i="8"/>
  <c r="BF130" i="8"/>
  <c r="T130" i="8"/>
  <c r="R130" i="8"/>
  <c r="P130" i="8"/>
  <c r="BI128" i="8"/>
  <c r="BH128" i="8"/>
  <c r="BG128" i="8"/>
  <c r="BF128" i="8"/>
  <c r="T128" i="8"/>
  <c r="R128" i="8"/>
  <c r="P128" i="8"/>
  <c r="BI126" i="8"/>
  <c r="BH126" i="8"/>
  <c r="BG126" i="8"/>
  <c r="BF126" i="8"/>
  <c r="T126" i="8"/>
  <c r="R126" i="8"/>
  <c r="P126" i="8"/>
  <c r="BI124" i="8"/>
  <c r="BH124" i="8"/>
  <c r="BG124" i="8"/>
  <c r="BF124" i="8"/>
  <c r="T124" i="8"/>
  <c r="R124" i="8"/>
  <c r="P124" i="8"/>
  <c r="BI122" i="8"/>
  <c r="BH122" i="8"/>
  <c r="BG122" i="8"/>
  <c r="BF122" i="8"/>
  <c r="T122" i="8"/>
  <c r="R122" i="8"/>
  <c r="P122" i="8"/>
  <c r="BI120" i="8"/>
  <c r="BH120" i="8"/>
  <c r="BG120" i="8"/>
  <c r="BF120" i="8"/>
  <c r="T120" i="8"/>
  <c r="R120" i="8"/>
  <c r="P120" i="8"/>
  <c r="BI118" i="8"/>
  <c r="BH118" i="8"/>
  <c r="BG118" i="8"/>
  <c r="BF118" i="8"/>
  <c r="T118" i="8"/>
  <c r="R118" i="8"/>
  <c r="P118" i="8"/>
  <c r="BI116" i="8"/>
  <c r="BH116" i="8"/>
  <c r="BG116" i="8"/>
  <c r="BF116" i="8"/>
  <c r="T116" i="8"/>
  <c r="R116" i="8"/>
  <c r="P116" i="8"/>
  <c r="BI114" i="8"/>
  <c r="BH114" i="8"/>
  <c r="BG114" i="8"/>
  <c r="BF114" i="8"/>
  <c r="T114" i="8"/>
  <c r="R114" i="8"/>
  <c r="P114" i="8"/>
  <c r="BI112" i="8"/>
  <c r="BH112" i="8"/>
  <c r="BG112" i="8"/>
  <c r="BF112" i="8"/>
  <c r="T112" i="8"/>
  <c r="R112" i="8"/>
  <c r="P112" i="8"/>
  <c r="BI110" i="8"/>
  <c r="BH110" i="8"/>
  <c r="BG110" i="8"/>
  <c r="BF110" i="8"/>
  <c r="T110" i="8"/>
  <c r="R110" i="8"/>
  <c r="P110" i="8"/>
  <c r="BI108" i="8"/>
  <c r="BH108" i="8"/>
  <c r="BG108" i="8"/>
  <c r="BF108" i="8"/>
  <c r="T108" i="8"/>
  <c r="R108" i="8"/>
  <c r="P108" i="8"/>
  <c r="BI106" i="8"/>
  <c r="BH106" i="8"/>
  <c r="BG106" i="8"/>
  <c r="BF106" i="8"/>
  <c r="T106" i="8"/>
  <c r="R106" i="8"/>
  <c r="P106" i="8"/>
  <c r="BI104" i="8"/>
  <c r="BH104" i="8"/>
  <c r="BG104" i="8"/>
  <c r="BF104" i="8"/>
  <c r="T104" i="8"/>
  <c r="R104" i="8"/>
  <c r="P104" i="8"/>
  <c r="BI102" i="8"/>
  <c r="BH102" i="8"/>
  <c r="BG102" i="8"/>
  <c r="BF102" i="8"/>
  <c r="T102" i="8"/>
  <c r="R102" i="8"/>
  <c r="P102" i="8"/>
  <c r="BI100" i="8"/>
  <c r="BH100" i="8"/>
  <c r="BG100" i="8"/>
  <c r="BF100" i="8"/>
  <c r="T100" i="8"/>
  <c r="R100" i="8"/>
  <c r="P100" i="8"/>
  <c r="BI98" i="8"/>
  <c r="BH98" i="8"/>
  <c r="BG98" i="8"/>
  <c r="BF98" i="8"/>
  <c r="T98" i="8"/>
  <c r="R98" i="8"/>
  <c r="P98" i="8"/>
  <c r="BI96" i="8"/>
  <c r="BH96" i="8"/>
  <c r="BG96" i="8"/>
  <c r="BF96" i="8"/>
  <c r="T96" i="8"/>
  <c r="R96" i="8"/>
  <c r="P96" i="8"/>
  <c r="BI94" i="8"/>
  <c r="BH94" i="8"/>
  <c r="BG94" i="8"/>
  <c r="BF94" i="8"/>
  <c r="T94" i="8"/>
  <c r="R94" i="8"/>
  <c r="P94" i="8"/>
  <c r="BI92" i="8"/>
  <c r="BH92" i="8"/>
  <c r="BG92" i="8"/>
  <c r="BF92" i="8"/>
  <c r="T92" i="8"/>
  <c r="R92" i="8"/>
  <c r="P92" i="8"/>
  <c r="BI90" i="8"/>
  <c r="BH90" i="8"/>
  <c r="BG90" i="8"/>
  <c r="BF90" i="8"/>
  <c r="T90" i="8"/>
  <c r="R90" i="8"/>
  <c r="P90" i="8"/>
  <c r="BI88" i="8"/>
  <c r="BH88" i="8"/>
  <c r="BG88" i="8"/>
  <c r="BF88" i="8"/>
  <c r="T88" i="8"/>
  <c r="R88" i="8"/>
  <c r="P88" i="8"/>
  <c r="BI86" i="8"/>
  <c r="BH86" i="8"/>
  <c r="BG86" i="8"/>
  <c r="BF86" i="8"/>
  <c r="T86" i="8"/>
  <c r="R86" i="8"/>
  <c r="P86" i="8"/>
  <c r="BI84" i="8"/>
  <c r="BH84" i="8"/>
  <c r="BG84" i="8"/>
  <c r="BF84" i="8"/>
  <c r="T84" i="8"/>
  <c r="R84" i="8"/>
  <c r="P84" i="8"/>
  <c r="J77" i="8"/>
  <c r="F77" i="8"/>
  <c r="F75" i="8"/>
  <c r="E73" i="8"/>
  <c r="J54" i="8"/>
  <c r="F54" i="8"/>
  <c r="F52" i="8"/>
  <c r="E50" i="8"/>
  <c r="J24" i="8"/>
  <c r="E24" i="8"/>
  <c r="J55" i="8" s="1"/>
  <c r="J23" i="8"/>
  <c r="J18" i="8"/>
  <c r="E18" i="8"/>
  <c r="F78" i="8" s="1"/>
  <c r="J17" i="8"/>
  <c r="J12" i="8"/>
  <c r="J75" i="8" s="1"/>
  <c r="E7" i="8"/>
  <c r="E71" i="8"/>
  <c r="J37" i="7"/>
  <c r="J36" i="7"/>
  <c r="AY60" i="1" s="1"/>
  <c r="J35" i="7"/>
  <c r="AX60" i="1"/>
  <c r="BI109" i="7"/>
  <c r="BH109" i="7"/>
  <c r="BG109" i="7"/>
  <c r="BF109" i="7"/>
  <c r="T109" i="7"/>
  <c r="R109" i="7"/>
  <c r="P109" i="7"/>
  <c r="BI107" i="7"/>
  <c r="BH107" i="7"/>
  <c r="BG107" i="7"/>
  <c r="BF107" i="7"/>
  <c r="T107" i="7"/>
  <c r="R107" i="7"/>
  <c r="P107" i="7"/>
  <c r="BI105" i="7"/>
  <c r="BH105" i="7"/>
  <c r="BG105" i="7"/>
  <c r="BF105" i="7"/>
  <c r="T105" i="7"/>
  <c r="R105" i="7"/>
  <c r="P105" i="7"/>
  <c r="BI102" i="7"/>
  <c r="BH102" i="7"/>
  <c r="BG102" i="7"/>
  <c r="BF102" i="7"/>
  <c r="T102" i="7"/>
  <c r="R102" i="7"/>
  <c r="P102" i="7"/>
  <c r="BI99" i="7"/>
  <c r="BH99" i="7"/>
  <c r="BG99" i="7"/>
  <c r="BF99" i="7"/>
  <c r="T99" i="7"/>
  <c r="R99" i="7"/>
  <c r="P99" i="7"/>
  <c r="BI96" i="7"/>
  <c r="BH96" i="7"/>
  <c r="BG96" i="7"/>
  <c r="BF96" i="7"/>
  <c r="T96" i="7"/>
  <c r="R96" i="7"/>
  <c r="P96" i="7"/>
  <c r="BI93" i="7"/>
  <c r="BH93" i="7"/>
  <c r="BG93" i="7"/>
  <c r="BF93" i="7"/>
  <c r="T93" i="7"/>
  <c r="R93" i="7"/>
  <c r="P93" i="7"/>
  <c r="BI90" i="7"/>
  <c r="BH90" i="7"/>
  <c r="BG90" i="7"/>
  <c r="BF90" i="7"/>
  <c r="T90" i="7"/>
  <c r="R90" i="7"/>
  <c r="P90" i="7"/>
  <c r="BI87" i="7"/>
  <c r="BH87" i="7"/>
  <c r="BG87" i="7"/>
  <c r="BF87" i="7"/>
  <c r="T87" i="7"/>
  <c r="R87" i="7"/>
  <c r="P87" i="7"/>
  <c r="BI84" i="7"/>
  <c r="BH84" i="7"/>
  <c r="BG84" i="7"/>
  <c r="BF84" i="7"/>
  <c r="T84" i="7"/>
  <c r="R84" i="7"/>
  <c r="P84" i="7"/>
  <c r="J77" i="7"/>
  <c r="F77" i="7"/>
  <c r="F75" i="7"/>
  <c r="E73" i="7"/>
  <c r="J54" i="7"/>
  <c r="F54" i="7"/>
  <c r="F52" i="7"/>
  <c r="E50" i="7"/>
  <c r="J24" i="7"/>
  <c r="E24" i="7"/>
  <c r="J78" i="7" s="1"/>
  <c r="J23" i="7"/>
  <c r="J18" i="7"/>
  <c r="E18" i="7"/>
  <c r="F78" i="7"/>
  <c r="J17" i="7"/>
  <c r="J12" i="7"/>
  <c r="J75" i="7" s="1"/>
  <c r="E7" i="7"/>
  <c r="E71" i="7"/>
  <c r="J37" i="6"/>
  <c r="J36" i="6"/>
  <c r="AY59" i="1"/>
  <c r="J35" i="6"/>
  <c r="AX59" i="1"/>
  <c r="BI88" i="6"/>
  <c r="BH88" i="6"/>
  <c r="BG88" i="6"/>
  <c r="BF88" i="6"/>
  <c r="T88" i="6"/>
  <c r="T87" i="6"/>
  <c r="R88" i="6"/>
  <c r="R87" i="6"/>
  <c r="P88" i="6"/>
  <c r="P87" i="6" s="1"/>
  <c r="BI85" i="6"/>
  <c r="BH85" i="6"/>
  <c r="BG85" i="6"/>
  <c r="BF85" i="6"/>
  <c r="T85" i="6"/>
  <c r="T84" i="6"/>
  <c r="T83" i="6"/>
  <c r="T82" i="6" s="1"/>
  <c r="R85" i="6"/>
  <c r="R84" i="6" s="1"/>
  <c r="R83" i="6" s="1"/>
  <c r="R82" i="6" s="1"/>
  <c r="P85" i="6"/>
  <c r="P84" i="6"/>
  <c r="P83" i="6"/>
  <c r="J78" i="6"/>
  <c r="F78" i="6"/>
  <c r="F76" i="6"/>
  <c r="E74" i="6"/>
  <c r="J54" i="6"/>
  <c r="F54" i="6"/>
  <c r="F52" i="6"/>
  <c r="E50" i="6"/>
  <c r="J24" i="6"/>
  <c r="E24" i="6"/>
  <c r="J79" i="6" s="1"/>
  <c r="J23" i="6"/>
  <c r="J18" i="6"/>
  <c r="E18" i="6"/>
  <c r="F79" i="6" s="1"/>
  <c r="J17" i="6"/>
  <c r="J12" i="6"/>
  <c r="J76" i="6"/>
  <c r="E7" i="6"/>
  <c r="E72" i="6"/>
  <c r="J37" i="5"/>
  <c r="J36" i="5"/>
  <c r="AY58" i="1"/>
  <c r="J35" i="5"/>
  <c r="AX58" i="1" s="1"/>
  <c r="BI248" i="5"/>
  <c r="BH248" i="5"/>
  <c r="BG248" i="5"/>
  <c r="BF248" i="5"/>
  <c r="T248" i="5"/>
  <c r="R248" i="5"/>
  <c r="P248" i="5"/>
  <c r="BI246" i="5"/>
  <c r="BH246" i="5"/>
  <c r="BG246" i="5"/>
  <c r="BF246" i="5"/>
  <c r="T246" i="5"/>
  <c r="R246" i="5"/>
  <c r="P246" i="5"/>
  <c r="BI244" i="5"/>
  <c r="BH244" i="5"/>
  <c r="BG244" i="5"/>
  <c r="BF244" i="5"/>
  <c r="T244" i="5"/>
  <c r="R244" i="5"/>
  <c r="P244" i="5"/>
  <c r="BI242" i="5"/>
  <c r="BH242" i="5"/>
  <c r="BG242" i="5"/>
  <c r="BF242" i="5"/>
  <c r="T242" i="5"/>
  <c r="R242" i="5"/>
  <c r="P242" i="5"/>
  <c r="BI239" i="5"/>
  <c r="BH239" i="5"/>
  <c r="BG239" i="5"/>
  <c r="BF239" i="5"/>
  <c r="T239" i="5"/>
  <c r="R239" i="5"/>
  <c r="P239" i="5"/>
  <c r="BI237" i="5"/>
  <c r="BH237" i="5"/>
  <c r="BG237" i="5"/>
  <c r="BF237" i="5"/>
  <c r="T237" i="5"/>
  <c r="R237" i="5"/>
  <c r="P237" i="5"/>
  <c r="BI235" i="5"/>
  <c r="BH235" i="5"/>
  <c r="BG235" i="5"/>
  <c r="BF235" i="5"/>
  <c r="T235" i="5"/>
  <c r="R235" i="5"/>
  <c r="P235" i="5"/>
  <c r="BI233" i="5"/>
  <c r="BH233" i="5"/>
  <c r="BG233" i="5"/>
  <c r="BF233" i="5"/>
  <c r="T233" i="5"/>
  <c r="R233" i="5"/>
  <c r="P233" i="5"/>
  <c r="BI231" i="5"/>
  <c r="BH231" i="5"/>
  <c r="BG231" i="5"/>
  <c r="BF231" i="5"/>
  <c r="T231" i="5"/>
  <c r="R231" i="5"/>
  <c r="P231" i="5"/>
  <c r="BI229" i="5"/>
  <c r="BH229" i="5"/>
  <c r="BG229" i="5"/>
  <c r="BF229" i="5"/>
  <c r="T229" i="5"/>
  <c r="R229" i="5"/>
  <c r="P229" i="5"/>
  <c r="BI227" i="5"/>
  <c r="BH227" i="5"/>
  <c r="BG227" i="5"/>
  <c r="BF227" i="5"/>
  <c r="T227" i="5"/>
  <c r="R227" i="5"/>
  <c r="P227" i="5"/>
  <c r="BI225" i="5"/>
  <c r="BH225" i="5"/>
  <c r="BG225" i="5"/>
  <c r="BF225" i="5"/>
  <c r="T225" i="5"/>
  <c r="R225" i="5"/>
  <c r="P225" i="5"/>
  <c r="BI223" i="5"/>
  <c r="BH223" i="5"/>
  <c r="BG223" i="5"/>
  <c r="BF223" i="5"/>
  <c r="T223" i="5"/>
  <c r="R223" i="5"/>
  <c r="P223" i="5"/>
  <c r="BI221" i="5"/>
  <c r="BH221" i="5"/>
  <c r="BG221" i="5"/>
  <c r="BF221" i="5"/>
  <c r="T221" i="5"/>
  <c r="R221" i="5"/>
  <c r="P221" i="5"/>
  <c r="BI219" i="5"/>
  <c r="BH219" i="5"/>
  <c r="BG219" i="5"/>
  <c r="BF219" i="5"/>
  <c r="T219" i="5"/>
  <c r="R219" i="5"/>
  <c r="P219" i="5"/>
  <c r="BI217" i="5"/>
  <c r="BH217" i="5"/>
  <c r="BG217" i="5"/>
  <c r="BF217" i="5"/>
  <c r="T217" i="5"/>
  <c r="R217" i="5"/>
  <c r="P217" i="5"/>
  <c r="BI215" i="5"/>
  <c r="BH215" i="5"/>
  <c r="BG215" i="5"/>
  <c r="BF215" i="5"/>
  <c r="T215" i="5"/>
  <c r="R215" i="5"/>
  <c r="P215" i="5"/>
  <c r="BI213" i="5"/>
  <c r="BH213" i="5"/>
  <c r="BG213" i="5"/>
  <c r="BF213" i="5"/>
  <c r="T213" i="5"/>
  <c r="R213" i="5"/>
  <c r="P213" i="5"/>
  <c r="BI211" i="5"/>
  <c r="BH211" i="5"/>
  <c r="BG211" i="5"/>
  <c r="BF211" i="5"/>
  <c r="T211" i="5"/>
  <c r="R211" i="5"/>
  <c r="P211" i="5"/>
  <c r="BI209" i="5"/>
  <c r="BH209" i="5"/>
  <c r="BG209" i="5"/>
  <c r="BF209" i="5"/>
  <c r="T209" i="5"/>
  <c r="R209" i="5"/>
  <c r="P209" i="5"/>
  <c r="BI207" i="5"/>
  <c r="BH207" i="5"/>
  <c r="BG207" i="5"/>
  <c r="BF207" i="5"/>
  <c r="T207" i="5"/>
  <c r="R207" i="5"/>
  <c r="P207" i="5"/>
  <c r="BI205" i="5"/>
  <c r="BH205" i="5"/>
  <c r="BG205" i="5"/>
  <c r="BF205" i="5"/>
  <c r="T205" i="5"/>
  <c r="R205" i="5"/>
  <c r="P205" i="5"/>
  <c r="BI203" i="5"/>
  <c r="BH203" i="5"/>
  <c r="BG203" i="5"/>
  <c r="BF203" i="5"/>
  <c r="T203" i="5"/>
  <c r="R203" i="5"/>
  <c r="P203" i="5"/>
  <c r="BI201" i="5"/>
  <c r="BH201" i="5"/>
  <c r="BG201" i="5"/>
  <c r="BF201" i="5"/>
  <c r="T201" i="5"/>
  <c r="R201" i="5"/>
  <c r="P201" i="5"/>
  <c r="BI199" i="5"/>
  <c r="BH199" i="5"/>
  <c r="BG199" i="5"/>
  <c r="BF199" i="5"/>
  <c r="T199" i="5"/>
  <c r="R199" i="5"/>
  <c r="P199" i="5"/>
  <c r="BI197" i="5"/>
  <c r="BH197" i="5"/>
  <c r="BG197" i="5"/>
  <c r="BF197" i="5"/>
  <c r="T197" i="5"/>
  <c r="R197" i="5"/>
  <c r="P197" i="5"/>
  <c r="BI195" i="5"/>
  <c r="BH195" i="5"/>
  <c r="BG195" i="5"/>
  <c r="BF195" i="5"/>
  <c r="T195" i="5"/>
  <c r="R195" i="5"/>
  <c r="P195" i="5"/>
  <c r="BI193" i="5"/>
  <c r="BH193" i="5"/>
  <c r="BG193" i="5"/>
  <c r="BF193" i="5"/>
  <c r="T193" i="5"/>
  <c r="R193" i="5"/>
  <c r="P193" i="5"/>
  <c r="BI191" i="5"/>
  <c r="BH191" i="5"/>
  <c r="BG191" i="5"/>
  <c r="BF191" i="5"/>
  <c r="T191" i="5"/>
  <c r="R191" i="5"/>
  <c r="P191" i="5"/>
  <c r="BI189" i="5"/>
  <c r="BH189" i="5"/>
  <c r="BG189" i="5"/>
  <c r="BF189" i="5"/>
  <c r="T189" i="5"/>
  <c r="R189" i="5"/>
  <c r="P189" i="5"/>
  <c r="BI187" i="5"/>
  <c r="BH187" i="5"/>
  <c r="BG187" i="5"/>
  <c r="BF187" i="5"/>
  <c r="T187" i="5"/>
  <c r="R187" i="5"/>
  <c r="P187" i="5"/>
  <c r="BI185" i="5"/>
  <c r="BH185" i="5"/>
  <c r="BG185" i="5"/>
  <c r="BF185" i="5"/>
  <c r="T185" i="5"/>
  <c r="R185" i="5"/>
  <c r="P185" i="5"/>
  <c r="BI183" i="5"/>
  <c r="BH183" i="5"/>
  <c r="BG183" i="5"/>
  <c r="BF183" i="5"/>
  <c r="T183" i="5"/>
  <c r="R183" i="5"/>
  <c r="P183" i="5"/>
  <c r="BI181" i="5"/>
  <c r="BH181" i="5"/>
  <c r="BG181" i="5"/>
  <c r="BF181" i="5"/>
  <c r="T181" i="5"/>
  <c r="R181" i="5"/>
  <c r="P181" i="5"/>
  <c r="BI179" i="5"/>
  <c r="BH179" i="5"/>
  <c r="BG179" i="5"/>
  <c r="BF179" i="5"/>
  <c r="T179" i="5"/>
  <c r="R179" i="5"/>
  <c r="P179" i="5"/>
  <c r="BI177" i="5"/>
  <c r="BH177" i="5"/>
  <c r="BG177" i="5"/>
  <c r="BF177" i="5"/>
  <c r="T177" i="5"/>
  <c r="R177" i="5"/>
  <c r="P177" i="5"/>
  <c r="BI175" i="5"/>
  <c r="BH175" i="5"/>
  <c r="BG175" i="5"/>
  <c r="BF175" i="5"/>
  <c r="T175" i="5"/>
  <c r="R175" i="5"/>
  <c r="P175" i="5"/>
  <c r="BI173" i="5"/>
  <c r="BH173" i="5"/>
  <c r="BG173" i="5"/>
  <c r="BF173" i="5"/>
  <c r="T173" i="5"/>
  <c r="R173" i="5"/>
  <c r="P173" i="5"/>
  <c r="BI171" i="5"/>
  <c r="BH171" i="5"/>
  <c r="BG171" i="5"/>
  <c r="BF171" i="5"/>
  <c r="T171" i="5"/>
  <c r="R171" i="5"/>
  <c r="P171" i="5"/>
  <c r="BI169" i="5"/>
  <c r="BH169" i="5"/>
  <c r="BG169" i="5"/>
  <c r="BF169" i="5"/>
  <c r="T169" i="5"/>
  <c r="R169" i="5"/>
  <c r="P169" i="5"/>
  <c r="BI167" i="5"/>
  <c r="BH167" i="5"/>
  <c r="BG167" i="5"/>
  <c r="BF167" i="5"/>
  <c r="T167" i="5"/>
  <c r="R167" i="5"/>
  <c r="P167" i="5"/>
  <c r="BI165" i="5"/>
  <c r="BH165" i="5"/>
  <c r="BG165" i="5"/>
  <c r="BF165" i="5"/>
  <c r="T165" i="5"/>
  <c r="R165" i="5"/>
  <c r="P165" i="5"/>
  <c r="BI163" i="5"/>
  <c r="BH163" i="5"/>
  <c r="BG163" i="5"/>
  <c r="BF163" i="5"/>
  <c r="T163" i="5"/>
  <c r="R163" i="5"/>
  <c r="P163" i="5"/>
  <c r="BI161" i="5"/>
  <c r="BH161" i="5"/>
  <c r="BG161" i="5"/>
  <c r="BF161" i="5"/>
  <c r="T161" i="5"/>
  <c r="R161" i="5"/>
  <c r="P161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5" i="5"/>
  <c r="BH155" i="5"/>
  <c r="BG155" i="5"/>
  <c r="BF155" i="5"/>
  <c r="T155" i="5"/>
  <c r="R155" i="5"/>
  <c r="P155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49" i="5"/>
  <c r="BH149" i="5"/>
  <c r="BG149" i="5"/>
  <c r="BF149" i="5"/>
  <c r="T149" i="5"/>
  <c r="R149" i="5"/>
  <c r="P149" i="5"/>
  <c r="BI147" i="5"/>
  <c r="BH147" i="5"/>
  <c r="BG147" i="5"/>
  <c r="BF147" i="5"/>
  <c r="T147" i="5"/>
  <c r="R147" i="5"/>
  <c r="P147" i="5"/>
  <c r="BI145" i="5"/>
  <c r="BH145" i="5"/>
  <c r="BG145" i="5"/>
  <c r="BF145" i="5"/>
  <c r="T145" i="5"/>
  <c r="R145" i="5"/>
  <c r="P145" i="5"/>
  <c r="BI143" i="5"/>
  <c r="BH143" i="5"/>
  <c r="BG143" i="5"/>
  <c r="BF143" i="5"/>
  <c r="T143" i="5"/>
  <c r="R143" i="5"/>
  <c r="P143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28" i="5"/>
  <c r="BH128" i="5"/>
  <c r="BG128" i="5"/>
  <c r="BF128" i="5"/>
  <c r="T128" i="5"/>
  <c r="R128" i="5"/>
  <c r="P128" i="5"/>
  <c r="BI126" i="5"/>
  <c r="BH126" i="5"/>
  <c r="BG126" i="5"/>
  <c r="BF126" i="5"/>
  <c r="T126" i="5"/>
  <c r="R126" i="5"/>
  <c r="P126" i="5"/>
  <c r="BI124" i="5"/>
  <c r="BH124" i="5"/>
  <c r="BG124" i="5"/>
  <c r="BF124" i="5"/>
  <c r="T124" i="5"/>
  <c r="R124" i="5"/>
  <c r="P124" i="5"/>
  <c r="BI122" i="5"/>
  <c r="BH122" i="5"/>
  <c r="BG122" i="5"/>
  <c r="BF122" i="5"/>
  <c r="T122" i="5"/>
  <c r="R122" i="5"/>
  <c r="P122" i="5"/>
  <c r="BI120" i="5"/>
  <c r="BH120" i="5"/>
  <c r="BG120" i="5"/>
  <c r="BF120" i="5"/>
  <c r="T120" i="5"/>
  <c r="R120" i="5"/>
  <c r="P120" i="5"/>
  <c r="BI118" i="5"/>
  <c r="BH118" i="5"/>
  <c r="BG118" i="5"/>
  <c r="BF118" i="5"/>
  <c r="T118" i="5"/>
  <c r="R118" i="5"/>
  <c r="P118" i="5"/>
  <c r="BI116" i="5"/>
  <c r="BH116" i="5"/>
  <c r="BG116" i="5"/>
  <c r="BF116" i="5"/>
  <c r="T116" i="5"/>
  <c r="R116" i="5"/>
  <c r="P116" i="5"/>
  <c r="BI114" i="5"/>
  <c r="BH114" i="5"/>
  <c r="BG114" i="5"/>
  <c r="BF114" i="5"/>
  <c r="T114" i="5"/>
  <c r="R114" i="5"/>
  <c r="P114" i="5"/>
  <c r="BI112" i="5"/>
  <c r="BH112" i="5"/>
  <c r="BG112" i="5"/>
  <c r="BF112" i="5"/>
  <c r="T112" i="5"/>
  <c r="R112" i="5"/>
  <c r="P112" i="5"/>
  <c r="BI110" i="5"/>
  <c r="BH110" i="5"/>
  <c r="BG110" i="5"/>
  <c r="BF110" i="5"/>
  <c r="T110" i="5"/>
  <c r="R110" i="5"/>
  <c r="P110" i="5"/>
  <c r="BI108" i="5"/>
  <c r="BH108" i="5"/>
  <c r="BG108" i="5"/>
  <c r="BF108" i="5"/>
  <c r="T108" i="5"/>
  <c r="R108" i="5"/>
  <c r="P108" i="5"/>
  <c r="BI106" i="5"/>
  <c r="BH106" i="5"/>
  <c r="BG106" i="5"/>
  <c r="BF106" i="5"/>
  <c r="T106" i="5"/>
  <c r="R106" i="5"/>
  <c r="P106" i="5"/>
  <c r="BI104" i="5"/>
  <c r="BH104" i="5"/>
  <c r="BG104" i="5"/>
  <c r="BF104" i="5"/>
  <c r="T104" i="5"/>
  <c r="R104" i="5"/>
  <c r="P104" i="5"/>
  <c r="BI102" i="5"/>
  <c r="BH102" i="5"/>
  <c r="BG102" i="5"/>
  <c r="BF102" i="5"/>
  <c r="T102" i="5"/>
  <c r="R102" i="5"/>
  <c r="P102" i="5"/>
  <c r="BI100" i="5"/>
  <c r="BH100" i="5"/>
  <c r="BG100" i="5"/>
  <c r="BF100" i="5"/>
  <c r="T100" i="5"/>
  <c r="R100" i="5"/>
  <c r="P100" i="5"/>
  <c r="BI98" i="5"/>
  <c r="BH98" i="5"/>
  <c r="BG98" i="5"/>
  <c r="BF98" i="5"/>
  <c r="T98" i="5"/>
  <c r="R98" i="5"/>
  <c r="P98" i="5"/>
  <c r="BI96" i="5"/>
  <c r="BH96" i="5"/>
  <c r="BG96" i="5"/>
  <c r="BF96" i="5"/>
  <c r="T96" i="5"/>
  <c r="R96" i="5"/>
  <c r="P96" i="5"/>
  <c r="BI94" i="5"/>
  <c r="BH94" i="5"/>
  <c r="BG94" i="5"/>
  <c r="BF94" i="5"/>
  <c r="T94" i="5"/>
  <c r="R94" i="5"/>
  <c r="P94" i="5"/>
  <c r="BI92" i="5"/>
  <c r="BH92" i="5"/>
  <c r="BG92" i="5"/>
  <c r="BF92" i="5"/>
  <c r="T92" i="5"/>
  <c r="R92" i="5"/>
  <c r="P92" i="5"/>
  <c r="BI90" i="5"/>
  <c r="BH90" i="5"/>
  <c r="BG90" i="5"/>
  <c r="BF90" i="5"/>
  <c r="T90" i="5"/>
  <c r="R90" i="5"/>
  <c r="P90" i="5"/>
  <c r="BI88" i="5"/>
  <c r="BH88" i="5"/>
  <c r="BG88" i="5"/>
  <c r="BF88" i="5"/>
  <c r="T88" i="5"/>
  <c r="R88" i="5"/>
  <c r="P88" i="5"/>
  <c r="BI86" i="5"/>
  <c r="BH86" i="5"/>
  <c r="BG86" i="5"/>
  <c r="BF86" i="5"/>
  <c r="T86" i="5"/>
  <c r="R86" i="5"/>
  <c r="P86" i="5"/>
  <c r="BI84" i="5"/>
  <c r="BH84" i="5"/>
  <c r="BG84" i="5"/>
  <c r="BF84" i="5"/>
  <c r="T84" i="5"/>
  <c r="R84" i="5"/>
  <c r="P84" i="5"/>
  <c r="F76" i="5"/>
  <c r="E74" i="5"/>
  <c r="F52" i="5"/>
  <c r="E50" i="5"/>
  <c r="J24" i="5"/>
  <c r="E24" i="5"/>
  <c r="J55" i="5" s="1"/>
  <c r="J23" i="5"/>
  <c r="J21" i="5"/>
  <c r="E21" i="5"/>
  <c r="J54" i="5" s="1"/>
  <c r="J20" i="5"/>
  <c r="J18" i="5"/>
  <c r="E18" i="5"/>
  <c r="F79" i="5" s="1"/>
  <c r="J17" i="5"/>
  <c r="J15" i="5"/>
  <c r="E15" i="5"/>
  <c r="F54" i="5" s="1"/>
  <c r="J14" i="5"/>
  <c r="J12" i="5"/>
  <c r="J76" i="5" s="1"/>
  <c r="E7" i="5"/>
  <c r="E72" i="5"/>
  <c r="J37" i="4"/>
  <c r="J36" i="4"/>
  <c r="AY57" i="1" s="1"/>
  <c r="J35" i="4"/>
  <c r="AX57" i="1"/>
  <c r="BI160" i="4"/>
  <c r="BH160" i="4"/>
  <c r="BG160" i="4"/>
  <c r="BF160" i="4"/>
  <c r="T160" i="4"/>
  <c r="T159" i="4" s="1"/>
  <c r="R160" i="4"/>
  <c r="R159" i="4"/>
  <c r="P160" i="4"/>
  <c r="P159" i="4" s="1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R126" i="4"/>
  <c r="P126" i="4"/>
  <c r="BI124" i="4"/>
  <c r="BH124" i="4"/>
  <c r="BG124" i="4"/>
  <c r="BF124" i="4"/>
  <c r="T124" i="4"/>
  <c r="R124" i="4"/>
  <c r="P124" i="4"/>
  <c r="BI122" i="4"/>
  <c r="BH122" i="4"/>
  <c r="BG122" i="4"/>
  <c r="BF122" i="4"/>
  <c r="T122" i="4"/>
  <c r="R122" i="4"/>
  <c r="P122" i="4"/>
  <c r="BI120" i="4"/>
  <c r="BH120" i="4"/>
  <c r="BG120" i="4"/>
  <c r="BF120" i="4"/>
  <c r="T120" i="4"/>
  <c r="R120" i="4"/>
  <c r="P120" i="4"/>
  <c r="BI117" i="4"/>
  <c r="BH117" i="4"/>
  <c r="BG117" i="4"/>
  <c r="BF117" i="4"/>
  <c r="T117" i="4"/>
  <c r="R117" i="4"/>
  <c r="P117" i="4"/>
  <c r="BI115" i="4"/>
  <c r="BH115" i="4"/>
  <c r="BG115" i="4"/>
  <c r="BF115" i="4"/>
  <c r="T115" i="4"/>
  <c r="R115" i="4"/>
  <c r="P115" i="4"/>
  <c r="BI113" i="4"/>
  <c r="BH113" i="4"/>
  <c r="BG113" i="4"/>
  <c r="BF113" i="4"/>
  <c r="T113" i="4"/>
  <c r="R113" i="4"/>
  <c r="P113" i="4"/>
  <c r="BI111" i="4"/>
  <c r="BH111" i="4"/>
  <c r="BG111" i="4"/>
  <c r="BF111" i="4"/>
  <c r="T111" i="4"/>
  <c r="R111" i="4"/>
  <c r="P111" i="4"/>
  <c r="BI109" i="4"/>
  <c r="BH109" i="4"/>
  <c r="BG109" i="4"/>
  <c r="BF109" i="4"/>
  <c r="T109" i="4"/>
  <c r="R109" i="4"/>
  <c r="P109" i="4"/>
  <c r="BI107" i="4"/>
  <c r="BH107" i="4"/>
  <c r="BG107" i="4"/>
  <c r="BF107" i="4"/>
  <c r="T107" i="4"/>
  <c r="R107" i="4"/>
  <c r="P107" i="4"/>
  <c r="BI105" i="4"/>
  <c r="BH105" i="4"/>
  <c r="BG105" i="4"/>
  <c r="BF105" i="4"/>
  <c r="T105" i="4"/>
  <c r="R105" i="4"/>
  <c r="P105" i="4"/>
  <c r="BI103" i="4"/>
  <c r="BH103" i="4"/>
  <c r="BG103" i="4"/>
  <c r="BF103" i="4"/>
  <c r="T103" i="4"/>
  <c r="R103" i="4"/>
  <c r="P103" i="4"/>
  <c r="BI101" i="4"/>
  <c r="BH101" i="4"/>
  <c r="BG101" i="4"/>
  <c r="BF101" i="4"/>
  <c r="T101" i="4"/>
  <c r="R101" i="4"/>
  <c r="P101" i="4"/>
  <c r="BI99" i="4"/>
  <c r="BH99" i="4"/>
  <c r="BG99" i="4"/>
  <c r="BF99" i="4"/>
  <c r="T99" i="4"/>
  <c r="R99" i="4"/>
  <c r="P99" i="4"/>
  <c r="BI96" i="4"/>
  <c r="BH96" i="4"/>
  <c r="BG96" i="4"/>
  <c r="BF96" i="4"/>
  <c r="T96" i="4"/>
  <c r="R96" i="4"/>
  <c r="P96" i="4"/>
  <c r="BI94" i="4"/>
  <c r="BH94" i="4"/>
  <c r="BG94" i="4"/>
  <c r="BF94" i="4"/>
  <c r="T94" i="4"/>
  <c r="R94" i="4"/>
  <c r="P94" i="4"/>
  <c r="BI92" i="4"/>
  <c r="BH92" i="4"/>
  <c r="BG92" i="4"/>
  <c r="BF92" i="4"/>
  <c r="T92" i="4"/>
  <c r="R92" i="4"/>
  <c r="P92" i="4"/>
  <c r="BI90" i="4"/>
  <c r="BH90" i="4"/>
  <c r="BG90" i="4"/>
  <c r="BF90" i="4"/>
  <c r="T90" i="4"/>
  <c r="R90" i="4"/>
  <c r="P90" i="4"/>
  <c r="J83" i="4"/>
  <c r="F83" i="4"/>
  <c r="F81" i="4"/>
  <c r="E79" i="4"/>
  <c r="J54" i="4"/>
  <c r="F54" i="4"/>
  <c r="F52" i="4"/>
  <c r="E50" i="4"/>
  <c r="J24" i="4"/>
  <c r="E24" i="4"/>
  <c r="J55" i="4" s="1"/>
  <c r="J23" i="4"/>
  <c r="J18" i="4"/>
  <c r="E18" i="4"/>
  <c r="F84" i="4" s="1"/>
  <c r="J17" i="4"/>
  <c r="J12" i="4"/>
  <c r="J81" i="4"/>
  <c r="E7" i="4"/>
  <c r="E48" i="4" s="1"/>
  <c r="J37" i="3"/>
  <c r="J36" i="3"/>
  <c r="AY56" i="1"/>
  <c r="J35" i="3"/>
  <c r="AX56" i="1"/>
  <c r="BI528" i="3"/>
  <c r="BH528" i="3"/>
  <c r="BG528" i="3"/>
  <c r="BF528" i="3"/>
  <c r="T528" i="3"/>
  <c r="R528" i="3"/>
  <c r="P528" i="3"/>
  <c r="BI525" i="3"/>
  <c r="BH525" i="3"/>
  <c r="BG525" i="3"/>
  <c r="BF525" i="3"/>
  <c r="T525" i="3"/>
  <c r="R525" i="3"/>
  <c r="P525" i="3"/>
  <c r="BI521" i="3"/>
  <c r="BH521" i="3"/>
  <c r="BG521" i="3"/>
  <c r="BF521" i="3"/>
  <c r="T521" i="3"/>
  <c r="R521" i="3"/>
  <c r="P521" i="3"/>
  <c r="BI518" i="3"/>
  <c r="BH518" i="3"/>
  <c r="BG518" i="3"/>
  <c r="BF518" i="3"/>
  <c r="T518" i="3"/>
  <c r="R518" i="3"/>
  <c r="P518" i="3"/>
  <c r="BI514" i="3"/>
  <c r="BH514" i="3"/>
  <c r="BG514" i="3"/>
  <c r="BF514" i="3"/>
  <c r="T514" i="3"/>
  <c r="R514" i="3"/>
  <c r="P514" i="3"/>
  <c r="BI510" i="3"/>
  <c r="BH510" i="3"/>
  <c r="BG510" i="3"/>
  <c r="BF510" i="3"/>
  <c r="T510" i="3"/>
  <c r="R510" i="3"/>
  <c r="P510" i="3"/>
  <c r="BI507" i="3"/>
  <c r="BH507" i="3"/>
  <c r="BG507" i="3"/>
  <c r="BF507" i="3"/>
  <c r="T507" i="3"/>
  <c r="R507" i="3"/>
  <c r="P507" i="3"/>
  <c r="BI504" i="3"/>
  <c r="BH504" i="3"/>
  <c r="BG504" i="3"/>
  <c r="BF504" i="3"/>
  <c r="T504" i="3"/>
  <c r="R504" i="3"/>
  <c r="P504" i="3"/>
  <c r="BI500" i="3"/>
  <c r="BH500" i="3"/>
  <c r="BG500" i="3"/>
  <c r="BF500" i="3"/>
  <c r="T500" i="3"/>
  <c r="R500" i="3"/>
  <c r="P500" i="3"/>
  <c r="BI497" i="3"/>
  <c r="BH497" i="3"/>
  <c r="BG497" i="3"/>
  <c r="BF497" i="3"/>
  <c r="T497" i="3"/>
  <c r="R497" i="3"/>
  <c r="P497" i="3"/>
  <c r="BI493" i="3"/>
  <c r="BH493" i="3"/>
  <c r="BG493" i="3"/>
  <c r="BF493" i="3"/>
  <c r="T493" i="3"/>
  <c r="R493" i="3"/>
  <c r="P493" i="3"/>
  <c r="BI482" i="3"/>
  <c r="BH482" i="3"/>
  <c r="BG482" i="3"/>
  <c r="BF482" i="3"/>
  <c r="T482" i="3"/>
  <c r="R482" i="3"/>
  <c r="P482" i="3"/>
  <c r="BI475" i="3"/>
  <c r="BH475" i="3"/>
  <c r="BG475" i="3"/>
  <c r="BF475" i="3"/>
  <c r="T475" i="3"/>
  <c r="R475" i="3"/>
  <c r="P475" i="3"/>
  <c r="BI469" i="3"/>
  <c r="BH469" i="3"/>
  <c r="BG469" i="3"/>
  <c r="BF469" i="3"/>
  <c r="T469" i="3"/>
  <c r="R469" i="3"/>
  <c r="P469" i="3"/>
  <c r="BI459" i="3"/>
  <c r="BH459" i="3"/>
  <c r="BG459" i="3"/>
  <c r="BF459" i="3"/>
  <c r="T459" i="3"/>
  <c r="T458" i="3"/>
  <c r="R459" i="3"/>
  <c r="R458" i="3" s="1"/>
  <c r="P459" i="3"/>
  <c r="P458" i="3"/>
  <c r="BI455" i="3"/>
  <c r="BH455" i="3"/>
  <c r="BG455" i="3"/>
  <c r="BF455" i="3"/>
  <c r="T455" i="3"/>
  <c r="R455" i="3"/>
  <c r="P455" i="3"/>
  <c r="BI452" i="3"/>
  <c r="BH452" i="3"/>
  <c r="BG452" i="3"/>
  <c r="BF452" i="3"/>
  <c r="T452" i="3"/>
  <c r="R452" i="3"/>
  <c r="P452" i="3"/>
  <c r="BI445" i="3"/>
  <c r="BH445" i="3"/>
  <c r="BG445" i="3"/>
  <c r="BF445" i="3"/>
  <c r="T445" i="3"/>
  <c r="R445" i="3"/>
  <c r="P445" i="3"/>
  <c r="BI442" i="3"/>
  <c r="BH442" i="3"/>
  <c r="BG442" i="3"/>
  <c r="BF442" i="3"/>
  <c r="T442" i="3"/>
  <c r="R442" i="3"/>
  <c r="P442" i="3"/>
  <c r="BI434" i="3"/>
  <c r="BH434" i="3"/>
  <c r="BG434" i="3"/>
  <c r="BF434" i="3"/>
  <c r="T434" i="3"/>
  <c r="R434" i="3"/>
  <c r="P434" i="3"/>
  <c r="BI431" i="3"/>
  <c r="BH431" i="3"/>
  <c r="BG431" i="3"/>
  <c r="BF431" i="3"/>
  <c r="T431" i="3"/>
  <c r="R431" i="3"/>
  <c r="P431" i="3"/>
  <c r="BI424" i="3"/>
  <c r="BH424" i="3"/>
  <c r="BG424" i="3"/>
  <c r="BF424" i="3"/>
  <c r="T424" i="3"/>
  <c r="R424" i="3"/>
  <c r="P424" i="3"/>
  <c r="BI421" i="3"/>
  <c r="BH421" i="3"/>
  <c r="BG421" i="3"/>
  <c r="BF421" i="3"/>
  <c r="T421" i="3"/>
  <c r="R421" i="3"/>
  <c r="P421" i="3"/>
  <c r="BI418" i="3"/>
  <c r="BH418" i="3"/>
  <c r="BG418" i="3"/>
  <c r="BF418" i="3"/>
  <c r="T418" i="3"/>
  <c r="R418" i="3"/>
  <c r="P418" i="3"/>
  <c r="BI409" i="3"/>
  <c r="BH409" i="3"/>
  <c r="BG409" i="3"/>
  <c r="BF409" i="3"/>
  <c r="T409" i="3"/>
  <c r="R409" i="3"/>
  <c r="P409" i="3"/>
  <c r="BI406" i="3"/>
  <c r="BH406" i="3"/>
  <c r="BG406" i="3"/>
  <c r="BF406" i="3"/>
  <c r="T406" i="3"/>
  <c r="R406" i="3"/>
  <c r="P406" i="3"/>
  <c r="BI397" i="3"/>
  <c r="BH397" i="3"/>
  <c r="BG397" i="3"/>
  <c r="BF397" i="3"/>
  <c r="T397" i="3"/>
  <c r="R397" i="3"/>
  <c r="P397" i="3"/>
  <c r="BI393" i="3"/>
  <c r="BH393" i="3"/>
  <c r="BG393" i="3"/>
  <c r="BF393" i="3"/>
  <c r="T393" i="3"/>
  <c r="R393" i="3"/>
  <c r="P393" i="3"/>
  <c r="BI390" i="3"/>
  <c r="BH390" i="3"/>
  <c r="BG390" i="3"/>
  <c r="BF390" i="3"/>
  <c r="T390" i="3"/>
  <c r="R390" i="3"/>
  <c r="P390" i="3"/>
  <c r="BI387" i="3"/>
  <c r="BH387" i="3"/>
  <c r="BG387" i="3"/>
  <c r="BF387" i="3"/>
  <c r="T387" i="3"/>
  <c r="R387" i="3"/>
  <c r="P387" i="3"/>
  <c r="BI383" i="3"/>
  <c r="BH383" i="3"/>
  <c r="BG383" i="3"/>
  <c r="BF383" i="3"/>
  <c r="T383" i="3"/>
  <c r="R383" i="3"/>
  <c r="P383" i="3"/>
  <c r="BI380" i="3"/>
  <c r="BH380" i="3"/>
  <c r="BG380" i="3"/>
  <c r="BF380" i="3"/>
  <c r="T380" i="3"/>
  <c r="R380" i="3"/>
  <c r="P380" i="3"/>
  <c r="BI374" i="3"/>
  <c r="BH374" i="3"/>
  <c r="BG374" i="3"/>
  <c r="BF374" i="3"/>
  <c r="T374" i="3"/>
  <c r="R374" i="3"/>
  <c r="P374" i="3"/>
  <c r="BI371" i="3"/>
  <c r="BH371" i="3"/>
  <c r="BG371" i="3"/>
  <c r="BF371" i="3"/>
  <c r="T371" i="3"/>
  <c r="R371" i="3"/>
  <c r="P371" i="3"/>
  <c r="BI368" i="3"/>
  <c r="BH368" i="3"/>
  <c r="BG368" i="3"/>
  <c r="BF368" i="3"/>
  <c r="T368" i="3"/>
  <c r="R368" i="3"/>
  <c r="P368" i="3"/>
  <c r="BI365" i="3"/>
  <c r="BH365" i="3"/>
  <c r="BG365" i="3"/>
  <c r="BF365" i="3"/>
  <c r="T365" i="3"/>
  <c r="R365" i="3"/>
  <c r="P365" i="3"/>
  <c r="BI362" i="3"/>
  <c r="BH362" i="3"/>
  <c r="BG362" i="3"/>
  <c r="BF362" i="3"/>
  <c r="T362" i="3"/>
  <c r="R362" i="3"/>
  <c r="P362" i="3"/>
  <c r="BI358" i="3"/>
  <c r="BH358" i="3"/>
  <c r="BG358" i="3"/>
  <c r="BF358" i="3"/>
  <c r="T358" i="3"/>
  <c r="R358" i="3"/>
  <c r="P358" i="3"/>
  <c r="BI354" i="3"/>
  <c r="BH354" i="3"/>
  <c r="BG354" i="3"/>
  <c r="BF354" i="3"/>
  <c r="T354" i="3"/>
  <c r="R354" i="3"/>
  <c r="P354" i="3"/>
  <c r="BI351" i="3"/>
  <c r="BH351" i="3"/>
  <c r="BG351" i="3"/>
  <c r="BF351" i="3"/>
  <c r="T351" i="3"/>
  <c r="R351" i="3"/>
  <c r="P351" i="3"/>
  <c r="BI344" i="3"/>
  <c r="BH344" i="3"/>
  <c r="BG344" i="3"/>
  <c r="BF344" i="3"/>
  <c r="T344" i="3"/>
  <c r="R344" i="3"/>
  <c r="P344" i="3"/>
  <c r="BI341" i="3"/>
  <c r="BH341" i="3"/>
  <c r="BG341" i="3"/>
  <c r="BF341" i="3"/>
  <c r="T341" i="3"/>
  <c r="R341" i="3"/>
  <c r="P341" i="3"/>
  <c r="BI338" i="3"/>
  <c r="BH338" i="3"/>
  <c r="BG338" i="3"/>
  <c r="BF338" i="3"/>
  <c r="T338" i="3"/>
  <c r="R338" i="3"/>
  <c r="P338" i="3"/>
  <c r="BI335" i="3"/>
  <c r="BH335" i="3"/>
  <c r="BG335" i="3"/>
  <c r="BF335" i="3"/>
  <c r="T335" i="3"/>
  <c r="R335" i="3"/>
  <c r="P335" i="3"/>
  <c r="BI328" i="3"/>
  <c r="BH328" i="3"/>
  <c r="BG328" i="3"/>
  <c r="BF328" i="3"/>
  <c r="T328" i="3"/>
  <c r="R328" i="3"/>
  <c r="P328" i="3"/>
  <c r="BI325" i="3"/>
  <c r="BH325" i="3"/>
  <c r="BG325" i="3"/>
  <c r="BF325" i="3"/>
  <c r="T325" i="3"/>
  <c r="R325" i="3"/>
  <c r="P325" i="3"/>
  <c r="BI322" i="3"/>
  <c r="BH322" i="3"/>
  <c r="BG322" i="3"/>
  <c r="BF322" i="3"/>
  <c r="T322" i="3"/>
  <c r="R322" i="3"/>
  <c r="P322" i="3"/>
  <c r="BI318" i="3"/>
  <c r="BH318" i="3"/>
  <c r="BG318" i="3"/>
  <c r="BF318" i="3"/>
  <c r="T318" i="3"/>
  <c r="R318" i="3"/>
  <c r="P318" i="3"/>
  <c r="BI314" i="3"/>
  <c r="BH314" i="3"/>
  <c r="BG314" i="3"/>
  <c r="BF314" i="3"/>
  <c r="T314" i="3"/>
  <c r="R314" i="3"/>
  <c r="P314" i="3"/>
  <c r="BI311" i="3"/>
  <c r="BH311" i="3"/>
  <c r="BG311" i="3"/>
  <c r="BF311" i="3"/>
  <c r="T311" i="3"/>
  <c r="R311" i="3"/>
  <c r="P311" i="3"/>
  <c r="BI307" i="3"/>
  <c r="BH307" i="3"/>
  <c r="BG307" i="3"/>
  <c r="BF307" i="3"/>
  <c r="T307" i="3"/>
  <c r="R307" i="3"/>
  <c r="P307" i="3"/>
  <c r="BI305" i="3"/>
  <c r="BH305" i="3"/>
  <c r="BG305" i="3"/>
  <c r="BF305" i="3"/>
  <c r="T305" i="3"/>
  <c r="R305" i="3"/>
  <c r="P305" i="3"/>
  <c r="BI301" i="3"/>
  <c r="BH301" i="3"/>
  <c r="BG301" i="3"/>
  <c r="BF301" i="3"/>
  <c r="T301" i="3"/>
  <c r="R301" i="3"/>
  <c r="P301" i="3"/>
  <c r="BI297" i="3"/>
  <c r="BH297" i="3"/>
  <c r="BG297" i="3"/>
  <c r="BF297" i="3"/>
  <c r="T297" i="3"/>
  <c r="R297" i="3"/>
  <c r="P297" i="3"/>
  <c r="BI295" i="3"/>
  <c r="BH295" i="3"/>
  <c r="BG295" i="3"/>
  <c r="BF295" i="3"/>
  <c r="T295" i="3"/>
  <c r="R295" i="3"/>
  <c r="P295" i="3"/>
  <c r="BI291" i="3"/>
  <c r="BH291" i="3"/>
  <c r="BG291" i="3"/>
  <c r="BF291" i="3"/>
  <c r="T291" i="3"/>
  <c r="R291" i="3"/>
  <c r="P291" i="3"/>
  <c r="BI289" i="3"/>
  <c r="BH289" i="3"/>
  <c r="BG289" i="3"/>
  <c r="BF289" i="3"/>
  <c r="T289" i="3"/>
  <c r="R289" i="3"/>
  <c r="P289" i="3"/>
  <c r="BI287" i="3"/>
  <c r="BH287" i="3"/>
  <c r="BG287" i="3"/>
  <c r="BF287" i="3"/>
  <c r="T287" i="3"/>
  <c r="R287" i="3"/>
  <c r="P287" i="3"/>
  <c r="BI285" i="3"/>
  <c r="BH285" i="3"/>
  <c r="BG285" i="3"/>
  <c r="BF285" i="3"/>
  <c r="T285" i="3"/>
  <c r="R285" i="3"/>
  <c r="P285" i="3"/>
  <c r="BI283" i="3"/>
  <c r="BH283" i="3"/>
  <c r="BG283" i="3"/>
  <c r="BF283" i="3"/>
  <c r="T283" i="3"/>
  <c r="R283" i="3"/>
  <c r="P283" i="3"/>
  <c r="BI281" i="3"/>
  <c r="BH281" i="3"/>
  <c r="BG281" i="3"/>
  <c r="BF281" i="3"/>
  <c r="T281" i="3"/>
  <c r="R281" i="3"/>
  <c r="P281" i="3"/>
  <c r="BI279" i="3"/>
  <c r="BH279" i="3"/>
  <c r="BG279" i="3"/>
  <c r="BF279" i="3"/>
  <c r="T279" i="3"/>
  <c r="R279" i="3"/>
  <c r="P279" i="3"/>
  <c r="BI277" i="3"/>
  <c r="BH277" i="3"/>
  <c r="BG277" i="3"/>
  <c r="BF277" i="3"/>
  <c r="T277" i="3"/>
  <c r="R277" i="3"/>
  <c r="P277" i="3"/>
  <c r="BI275" i="3"/>
  <c r="BH275" i="3"/>
  <c r="BG275" i="3"/>
  <c r="BF275" i="3"/>
  <c r="T275" i="3"/>
  <c r="R275" i="3"/>
  <c r="P275" i="3"/>
  <c r="BI273" i="3"/>
  <c r="BH273" i="3"/>
  <c r="BG273" i="3"/>
  <c r="BF273" i="3"/>
  <c r="T273" i="3"/>
  <c r="R273" i="3"/>
  <c r="P273" i="3"/>
  <c r="BI269" i="3"/>
  <c r="BH269" i="3"/>
  <c r="BG269" i="3"/>
  <c r="BF269" i="3"/>
  <c r="T269" i="3"/>
  <c r="R269" i="3"/>
  <c r="P269" i="3"/>
  <c r="BI266" i="3"/>
  <c r="BH266" i="3"/>
  <c r="BG266" i="3"/>
  <c r="BF266" i="3"/>
  <c r="T266" i="3"/>
  <c r="R266" i="3"/>
  <c r="P266" i="3"/>
  <c r="BI262" i="3"/>
  <c r="BH262" i="3"/>
  <c r="BG262" i="3"/>
  <c r="BF262" i="3"/>
  <c r="T262" i="3"/>
  <c r="R262" i="3"/>
  <c r="P262" i="3"/>
  <c r="BI259" i="3"/>
  <c r="BH259" i="3"/>
  <c r="BG259" i="3"/>
  <c r="BF259" i="3"/>
  <c r="T259" i="3"/>
  <c r="R259" i="3"/>
  <c r="P259" i="3"/>
  <c r="BI256" i="3"/>
  <c r="BH256" i="3"/>
  <c r="BG256" i="3"/>
  <c r="BF256" i="3"/>
  <c r="T256" i="3"/>
  <c r="R256" i="3"/>
  <c r="P256" i="3"/>
  <c r="BI252" i="3"/>
  <c r="BH252" i="3"/>
  <c r="BG252" i="3"/>
  <c r="BF252" i="3"/>
  <c r="T252" i="3"/>
  <c r="R252" i="3"/>
  <c r="P252" i="3"/>
  <c r="BI250" i="3"/>
  <c r="BH250" i="3"/>
  <c r="BG250" i="3"/>
  <c r="BF250" i="3"/>
  <c r="T250" i="3"/>
  <c r="R250" i="3"/>
  <c r="P250" i="3"/>
  <c r="BI248" i="3"/>
  <c r="BH248" i="3"/>
  <c r="BG248" i="3"/>
  <c r="BF248" i="3"/>
  <c r="T248" i="3"/>
  <c r="R248" i="3"/>
  <c r="P248" i="3"/>
  <c r="BI245" i="3"/>
  <c r="BH245" i="3"/>
  <c r="BG245" i="3"/>
  <c r="BF245" i="3"/>
  <c r="T245" i="3"/>
  <c r="R245" i="3"/>
  <c r="P245" i="3"/>
  <c r="BI243" i="3"/>
  <c r="BH243" i="3"/>
  <c r="BG243" i="3"/>
  <c r="BF243" i="3"/>
  <c r="T243" i="3"/>
  <c r="R243" i="3"/>
  <c r="P243" i="3"/>
  <c r="BI240" i="3"/>
  <c r="BH240" i="3"/>
  <c r="BG240" i="3"/>
  <c r="BF240" i="3"/>
  <c r="T240" i="3"/>
  <c r="R240" i="3"/>
  <c r="P240" i="3"/>
  <c r="BI235" i="3"/>
  <c r="BH235" i="3"/>
  <c r="BG235" i="3"/>
  <c r="BF235" i="3"/>
  <c r="T235" i="3"/>
  <c r="T234" i="3" s="1"/>
  <c r="R235" i="3"/>
  <c r="R234" i="3"/>
  <c r="P235" i="3"/>
  <c r="P234" i="3" s="1"/>
  <c r="BI230" i="3"/>
  <c r="BH230" i="3"/>
  <c r="BG230" i="3"/>
  <c r="BF230" i="3"/>
  <c r="T230" i="3"/>
  <c r="R230" i="3"/>
  <c r="P230" i="3"/>
  <c r="BI226" i="3"/>
  <c r="BH226" i="3"/>
  <c r="BG226" i="3"/>
  <c r="BF226" i="3"/>
  <c r="T226" i="3"/>
  <c r="R226" i="3"/>
  <c r="P226" i="3"/>
  <c r="BI223" i="3"/>
  <c r="BH223" i="3"/>
  <c r="BG223" i="3"/>
  <c r="BF223" i="3"/>
  <c r="T223" i="3"/>
  <c r="R223" i="3"/>
  <c r="P223" i="3"/>
  <c r="BI219" i="3"/>
  <c r="BH219" i="3"/>
  <c r="BG219" i="3"/>
  <c r="BF219" i="3"/>
  <c r="T219" i="3"/>
  <c r="R219" i="3"/>
  <c r="P219" i="3"/>
  <c r="BI215" i="3"/>
  <c r="BH215" i="3"/>
  <c r="BG215" i="3"/>
  <c r="BF215" i="3"/>
  <c r="T215" i="3"/>
  <c r="R215" i="3"/>
  <c r="P215" i="3"/>
  <c r="BI211" i="3"/>
  <c r="BH211" i="3"/>
  <c r="BG211" i="3"/>
  <c r="BF211" i="3"/>
  <c r="T211" i="3"/>
  <c r="R211" i="3"/>
  <c r="P211" i="3"/>
  <c r="BI198" i="3"/>
  <c r="BH198" i="3"/>
  <c r="BG198" i="3"/>
  <c r="BF198" i="3"/>
  <c r="T198" i="3"/>
  <c r="R198" i="3"/>
  <c r="P198" i="3"/>
  <c r="BI189" i="3"/>
  <c r="BH189" i="3"/>
  <c r="BG189" i="3"/>
  <c r="BF189" i="3"/>
  <c r="T189" i="3"/>
  <c r="R189" i="3"/>
  <c r="P189" i="3"/>
  <c r="BI183" i="3"/>
  <c r="BH183" i="3"/>
  <c r="BG183" i="3"/>
  <c r="BF183" i="3"/>
  <c r="T183" i="3"/>
  <c r="R183" i="3"/>
  <c r="P183" i="3"/>
  <c r="BI170" i="3"/>
  <c r="BH170" i="3"/>
  <c r="BG170" i="3"/>
  <c r="BF170" i="3"/>
  <c r="T170" i="3"/>
  <c r="R170" i="3"/>
  <c r="P170" i="3"/>
  <c r="BI166" i="3"/>
  <c r="BH166" i="3"/>
  <c r="BG166" i="3"/>
  <c r="BF166" i="3"/>
  <c r="T166" i="3"/>
  <c r="R166" i="3"/>
  <c r="P166" i="3"/>
  <c r="BI152" i="3"/>
  <c r="BH152" i="3"/>
  <c r="BG152" i="3"/>
  <c r="BF152" i="3"/>
  <c r="T152" i="3"/>
  <c r="R152" i="3"/>
  <c r="P152" i="3"/>
  <c r="BI144" i="3"/>
  <c r="BH144" i="3"/>
  <c r="BG144" i="3"/>
  <c r="BF144" i="3"/>
  <c r="T144" i="3"/>
  <c r="R144" i="3"/>
  <c r="P144" i="3"/>
  <c r="BI137" i="3"/>
  <c r="BH137" i="3"/>
  <c r="BG137" i="3"/>
  <c r="BF137" i="3"/>
  <c r="T137" i="3"/>
  <c r="R137" i="3"/>
  <c r="P137" i="3"/>
  <c r="BI129" i="3"/>
  <c r="BH129" i="3"/>
  <c r="BG129" i="3"/>
  <c r="BF129" i="3"/>
  <c r="T129" i="3"/>
  <c r="R129" i="3"/>
  <c r="P129" i="3"/>
  <c r="BI125" i="3"/>
  <c r="BH125" i="3"/>
  <c r="BG125" i="3"/>
  <c r="BF125" i="3"/>
  <c r="T125" i="3"/>
  <c r="R125" i="3"/>
  <c r="P125" i="3"/>
  <c r="BI115" i="3"/>
  <c r="BH115" i="3"/>
  <c r="BG115" i="3"/>
  <c r="BF115" i="3"/>
  <c r="T115" i="3"/>
  <c r="R115" i="3"/>
  <c r="P115" i="3"/>
  <c r="BI113" i="3"/>
  <c r="BH113" i="3"/>
  <c r="BG113" i="3"/>
  <c r="BF113" i="3"/>
  <c r="T113" i="3"/>
  <c r="R113" i="3"/>
  <c r="P113" i="3"/>
  <c r="BI111" i="3"/>
  <c r="BH111" i="3"/>
  <c r="BG111" i="3"/>
  <c r="BF111" i="3"/>
  <c r="T111" i="3"/>
  <c r="R111" i="3"/>
  <c r="P111" i="3"/>
  <c r="BI109" i="3"/>
  <c r="BH109" i="3"/>
  <c r="BG109" i="3"/>
  <c r="BF109" i="3"/>
  <c r="T109" i="3"/>
  <c r="R109" i="3"/>
  <c r="P109" i="3"/>
  <c r="BI102" i="3"/>
  <c r="BH102" i="3"/>
  <c r="BG102" i="3"/>
  <c r="BF102" i="3"/>
  <c r="T102" i="3"/>
  <c r="R102" i="3"/>
  <c r="P102" i="3"/>
  <c r="BI98" i="3"/>
  <c r="BH98" i="3"/>
  <c r="BG98" i="3"/>
  <c r="BF98" i="3"/>
  <c r="T98" i="3"/>
  <c r="R98" i="3"/>
  <c r="P98" i="3"/>
  <c r="J91" i="3"/>
  <c r="F91" i="3"/>
  <c r="F89" i="3"/>
  <c r="E87" i="3"/>
  <c r="J54" i="3"/>
  <c r="F54" i="3"/>
  <c r="F52" i="3"/>
  <c r="E50" i="3"/>
  <c r="J24" i="3"/>
  <c r="E24" i="3"/>
  <c r="J92" i="3" s="1"/>
  <c r="J23" i="3"/>
  <c r="J18" i="3"/>
  <c r="E18" i="3"/>
  <c r="F92" i="3"/>
  <c r="J17" i="3"/>
  <c r="J12" i="3"/>
  <c r="J89" i="3" s="1"/>
  <c r="E7" i="3"/>
  <c r="E85" i="3"/>
  <c r="J37" i="2"/>
  <c r="J36" i="2"/>
  <c r="AY55" i="1" s="1"/>
  <c r="J35" i="2"/>
  <c r="AX55" i="1"/>
  <c r="BI193" i="2"/>
  <c r="BH193" i="2"/>
  <c r="BG193" i="2"/>
  <c r="BF193" i="2"/>
  <c r="T193" i="2"/>
  <c r="T192" i="2" s="1"/>
  <c r="R193" i="2"/>
  <c r="R192" i="2" s="1"/>
  <c r="P193" i="2"/>
  <c r="P192" i="2" s="1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6" i="2"/>
  <c r="BH176" i="2"/>
  <c r="BG176" i="2"/>
  <c r="BF176" i="2"/>
  <c r="T176" i="2"/>
  <c r="R176" i="2"/>
  <c r="P176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1" i="2"/>
  <c r="BH161" i="2"/>
  <c r="BG161" i="2"/>
  <c r="BF161" i="2"/>
  <c r="T161" i="2"/>
  <c r="T160" i="2" s="1"/>
  <c r="R161" i="2"/>
  <c r="R160" i="2" s="1"/>
  <c r="P161" i="2"/>
  <c r="P160" i="2"/>
  <c r="BI156" i="2"/>
  <c r="BH156" i="2"/>
  <c r="BG156" i="2"/>
  <c r="BF156" i="2"/>
  <c r="T156" i="2"/>
  <c r="R156" i="2"/>
  <c r="P156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28" i="2"/>
  <c r="BH128" i="2"/>
  <c r="BG128" i="2"/>
  <c r="BF128" i="2"/>
  <c r="T128" i="2"/>
  <c r="R128" i="2"/>
  <c r="P128" i="2"/>
  <c r="BI124" i="2"/>
  <c r="BH124" i="2"/>
  <c r="BG124" i="2"/>
  <c r="BF124" i="2"/>
  <c r="T124" i="2"/>
  <c r="R124" i="2"/>
  <c r="P124" i="2"/>
  <c r="BI118" i="2"/>
  <c r="BH118" i="2"/>
  <c r="BG118" i="2"/>
  <c r="BF118" i="2"/>
  <c r="T118" i="2"/>
  <c r="R118" i="2"/>
  <c r="P118" i="2"/>
  <c r="BI110" i="2"/>
  <c r="BH110" i="2"/>
  <c r="BG110" i="2"/>
  <c r="BF110" i="2"/>
  <c r="T110" i="2"/>
  <c r="R110" i="2"/>
  <c r="P110" i="2"/>
  <c r="BI106" i="2"/>
  <c r="BH106" i="2"/>
  <c r="BG106" i="2"/>
  <c r="BF106" i="2"/>
  <c r="T106" i="2"/>
  <c r="R106" i="2"/>
  <c r="P106" i="2"/>
  <c r="BI98" i="2"/>
  <c r="BH98" i="2"/>
  <c r="BG98" i="2"/>
  <c r="BF98" i="2"/>
  <c r="T98" i="2"/>
  <c r="R98" i="2"/>
  <c r="P98" i="2"/>
  <c r="BI94" i="2"/>
  <c r="BH94" i="2"/>
  <c r="BG94" i="2"/>
  <c r="BF94" i="2"/>
  <c r="T94" i="2"/>
  <c r="R94" i="2"/>
  <c r="P94" i="2"/>
  <c r="BI90" i="2"/>
  <c r="BH90" i="2"/>
  <c r="BG90" i="2"/>
  <c r="BF90" i="2"/>
  <c r="T90" i="2"/>
  <c r="R90" i="2"/>
  <c r="P90" i="2"/>
  <c r="J83" i="2"/>
  <c r="F83" i="2"/>
  <c r="F81" i="2"/>
  <c r="E79" i="2"/>
  <c r="J54" i="2"/>
  <c r="F54" i="2"/>
  <c r="F52" i="2"/>
  <c r="E50" i="2"/>
  <c r="J24" i="2"/>
  <c r="E24" i="2"/>
  <c r="J84" i="2" s="1"/>
  <c r="J23" i="2"/>
  <c r="J18" i="2"/>
  <c r="E18" i="2"/>
  <c r="F84" i="2" s="1"/>
  <c r="J17" i="2"/>
  <c r="J12" i="2"/>
  <c r="J81" i="2" s="1"/>
  <c r="E7" i="2"/>
  <c r="E77" i="2"/>
  <c r="L50" i="1"/>
  <c r="AM50" i="1"/>
  <c r="AM49" i="1"/>
  <c r="L49" i="1"/>
  <c r="AM47" i="1"/>
  <c r="L47" i="1"/>
  <c r="L45" i="1"/>
  <c r="L44" i="1"/>
  <c r="J149" i="5"/>
  <c r="BK88" i="5"/>
  <c r="BK109" i="7"/>
  <c r="J87" i="7"/>
  <c r="J158" i="8"/>
  <c r="J116" i="8"/>
  <c r="J150" i="8"/>
  <c r="J122" i="8"/>
  <c r="BK152" i="8"/>
  <c r="BK120" i="8"/>
  <c r="BK92" i="8"/>
  <c r="J152" i="8"/>
  <c r="J132" i="8"/>
  <c r="J84" i="8"/>
  <c r="BK193" i="2"/>
  <c r="BK192" i="2" s="1"/>
  <c r="J192" i="2" s="1"/>
  <c r="J67" i="2" s="1"/>
  <c r="J189" i="3"/>
  <c r="J459" i="3"/>
  <c r="BK393" i="3"/>
  <c r="J344" i="3"/>
  <c r="J289" i="3"/>
  <c r="BK245" i="3"/>
  <c r="BK94" i="4"/>
  <c r="BK136" i="4"/>
  <c r="BK122" i="4"/>
  <c r="BK160" i="4"/>
  <c r="BK134" i="4"/>
  <c r="J109" i="4"/>
  <c r="J237" i="5"/>
  <c r="BK217" i="5"/>
  <c r="BK197" i="5"/>
  <c r="J151" i="5"/>
  <c r="J124" i="5"/>
  <c r="J110" i="5"/>
  <c r="BK92" i="5"/>
  <c r="J187" i="5"/>
  <c r="BK133" i="5"/>
  <c r="BK110" i="5"/>
  <c r="J145" i="5"/>
  <c r="BK88" i="6"/>
  <c r="BK105" i="7"/>
  <c r="J109" i="7"/>
  <c r="J84" i="7"/>
  <c r="BK162" i="8"/>
  <c r="BK136" i="8"/>
  <c r="BK98" i="8"/>
  <c r="J148" i="8"/>
  <c r="J112" i="8"/>
  <c r="J102" i="8"/>
  <c r="BK150" i="8"/>
  <c r="BK126" i="8"/>
  <c r="J104" i="9"/>
  <c r="J98" i="2"/>
  <c r="BK184" i="2"/>
  <c r="J184" i="2"/>
  <c r="BK176" i="2"/>
  <c r="BK172" i="2"/>
  <c r="J169" i="2"/>
  <c r="J161" i="2"/>
  <c r="J156" i="2"/>
  <c r="J152" i="2"/>
  <c r="J146" i="2"/>
  <c r="BK128" i="2"/>
  <c r="BK124" i="2"/>
  <c r="J110" i="2"/>
  <c r="J106" i="2"/>
  <c r="BK98" i="2"/>
  <c r="BK94" i="2"/>
  <c r="BK493" i="3"/>
  <c r="J452" i="3"/>
  <c r="BK409" i="3"/>
  <c r="J387" i="3"/>
  <c r="J341" i="3"/>
  <c r="BK362" i="3"/>
  <c r="BK328" i="3"/>
  <c r="BK307" i="3"/>
  <c r="BK273" i="3"/>
  <c r="J243" i="3"/>
  <c r="BK183" i="3"/>
  <c r="J129" i="3"/>
  <c r="BK109" i="3"/>
  <c r="BK475" i="3"/>
  <c r="BK387" i="3"/>
  <c r="J358" i="3"/>
  <c r="BK90" i="7"/>
  <c r="BK84" i="7"/>
  <c r="BK99" i="7"/>
  <c r="J156" i="8"/>
  <c r="BK122" i="8"/>
  <c r="J162" i="8"/>
  <c r="J142" i="8"/>
  <c r="J94" i="8"/>
  <c r="BK148" i="8"/>
  <c r="J124" i="8"/>
  <c r="J114" i="8"/>
  <c r="BK106" i="8"/>
  <c r="J100" i="8"/>
  <c r="J154" i="8"/>
  <c r="BK134" i="8"/>
  <c r="J98" i="8"/>
  <c r="BK96" i="9"/>
  <c r="J96" i="9"/>
  <c r="BK88" i="9"/>
  <c r="BK100" i="9"/>
  <c r="J90" i="2"/>
  <c r="BK181" i="2"/>
  <c r="J172" i="2"/>
  <c r="BK146" i="2"/>
  <c r="J118" i="2"/>
  <c r="BK110" i="2"/>
  <c r="J469" i="3"/>
  <c r="J424" i="3"/>
  <c r="J390" i="3"/>
  <c r="J328" i="3"/>
  <c r="BK297" i="3"/>
  <c r="J259" i="3"/>
  <c r="BK215" i="3"/>
  <c r="BK113" i="3"/>
  <c r="BK518" i="3"/>
  <c r="BK504" i="3"/>
  <c r="BK459" i="3"/>
  <c r="BK445" i="3"/>
  <c r="BK424" i="3"/>
  <c r="BK406" i="3"/>
  <c r="BK383" i="3"/>
  <c r="BK374" i="3"/>
  <c r="J365" i="3"/>
  <c r="BK354" i="3"/>
  <c r="BK335" i="3"/>
  <c r="J325" i="3"/>
  <c r="J311" i="3"/>
  <c r="J112" i="5"/>
  <c r="J244" i="5"/>
  <c r="BK235" i="5"/>
  <c r="J225" i="5"/>
  <c r="BK203" i="5"/>
  <c r="BK189" i="5"/>
  <c r="BK173" i="5"/>
  <c r="BK161" i="5"/>
  <c r="J143" i="5"/>
  <c r="BK126" i="5"/>
  <c r="J98" i="5"/>
  <c r="J86" i="5"/>
  <c r="J207" i="5"/>
  <c r="BK191" i="5"/>
  <c r="J183" i="5"/>
  <c r="J100" i="5"/>
  <c r="J88" i="6"/>
  <c r="BK87" i="7"/>
  <c r="J96" i="7"/>
  <c r="BK146" i="8"/>
  <c r="J108" i="8"/>
  <c r="BK130" i="8"/>
  <c r="J106" i="8"/>
  <c r="J130" i="8"/>
  <c r="BK104" i="8"/>
  <c r="BK158" i="8"/>
  <c r="BK140" i="8"/>
  <c r="BK102" i="8"/>
  <c r="J92" i="9"/>
  <c r="J193" i="2"/>
  <c r="J152" i="3"/>
  <c r="J482" i="3"/>
  <c r="BK365" i="3"/>
  <c r="J301" i="3"/>
  <c r="J266" i="3"/>
  <c r="J226" i="3"/>
  <c r="BK142" i="4"/>
  <c r="BK109" i="4"/>
  <c r="BK152" i="4"/>
  <c r="BK140" i="4"/>
  <c r="J130" i="4"/>
  <c r="J103" i="4"/>
  <c r="J231" i="5"/>
  <c r="BK213" i="5"/>
  <c r="BK181" i="5"/>
  <c r="BK139" i="5"/>
  <c r="BK118" i="5"/>
  <c r="BK98" i="5"/>
  <c r="J167" i="5"/>
  <c r="J128" i="5"/>
  <c r="J88" i="5"/>
  <c r="J239" i="5"/>
  <c r="BK227" i="5"/>
  <c r="J217" i="5"/>
  <c r="J213" i="5"/>
  <c r="J191" i="5"/>
  <c r="J175" i="5"/>
  <c r="BK151" i="5"/>
  <c r="J141" i="5"/>
  <c r="BK156" i="8"/>
  <c r="BK100" i="8"/>
  <c r="J88" i="8"/>
  <c r="J124" i="2"/>
  <c r="J176" i="2"/>
  <c r="BK169" i="2"/>
  <c r="BK161" i="2"/>
  <c r="BK156" i="2"/>
  <c r="BK152" i="2"/>
  <c r="J149" i="2"/>
  <c r="J322" i="3"/>
  <c r="J277" i="3"/>
  <c r="J252" i="3"/>
  <c r="BK248" i="3"/>
  <c r="BK211" i="3"/>
  <c r="J115" i="3"/>
  <c r="BK497" i="3"/>
  <c r="J493" i="3"/>
  <c r="BK482" i="3"/>
  <c r="J455" i="3"/>
  <c r="BK390" i="3"/>
  <c r="J371" i="3"/>
  <c r="BK243" i="3"/>
  <c r="BK223" i="3"/>
  <c r="J183" i="3"/>
  <c r="BK152" i="3"/>
  <c r="J137" i="3"/>
  <c r="J125" i="3"/>
  <c r="J98" i="3"/>
  <c r="J528" i="3"/>
  <c r="J525" i="3"/>
  <c r="J521" i="3"/>
  <c r="J518" i="3"/>
  <c r="J351" i="3"/>
  <c r="BK314" i="3"/>
  <c r="BK287" i="3"/>
  <c r="BK259" i="3"/>
  <c r="BK226" i="3"/>
  <c r="J211" i="3"/>
  <c r="BK115" i="3"/>
  <c r="BK510" i="3"/>
  <c r="J421" i="3"/>
  <c r="BK371" i="3"/>
  <c r="J335" i="3"/>
  <c r="J307" i="3"/>
  <c r="BK295" i="3"/>
  <c r="J283" i="3"/>
  <c r="J269" i="3"/>
  <c r="J240" i="3"/>
  <c r="J223" i="3"/>
  <c r="J160" i="4"/>
  <c r="J150" i="4"/>
  <c r="BK146" i="4"/>
  <c r="J138" i="4"/>
  <c r="J134" i="4"/>
  <c r="BK126" i="4"/>
  <c r="BK111" i="4"/>
  <c r="J94" i="4"/>
  <c r="J155" i="4"/>
  <c r="J152" i="4"/>
  <c r="J146" i="4"/>
  <c r="BK138" i="4"/>
  <c r="BK132" i="4"/>
  <c r="J126" i="4"/>
  <c r="BK117" i="4"/>
  <c r="J107" i="4"/>
  <c r="J101" i="4"/>
  <c r="J246" i="5"/>
  <c r="J233" i="5"/>
  <c r="J227" i="5"/>
  <c r="BK221" i="5"/>
  <c r="BK215" i="5"/>
  <c r="J205" i="5"/>
  <c r="BK195" i="5"/>
  <c r="BK183" i="5"/>
  <c r="J169" i="5"/>
  <c r="BK153" i="5"/>
  <c r="BK143" i="5"/>
  <c r="J135" i="5"/>
  <c r="J126" i="5"/>
  <c r="BK120" i="5"/>
  <c r="J114" i="5"/>
  <c r="J102" i="5"/>
  <c r="J96" i="5"/>
  <c r="BK90" i="5"/>
  <c r="BK207" i="5"/>
  <c r="BK179" i="5"/>
  <c r="BK165" i="5"/>
  <c r="BK137" i="5"/>
  <c r="J131" i="5"/>
  <c r="BK114" i="5"/>
  <c r="BK106" i="5"/>
  <c r="BK100" i="5"/>
  <c r="BK86" i="5"/>
  <c r="BK244" i="5"/>
  <c r="J242" i="5"/>
  <c r="BK237" i="5"/>
  <c r="BK229" i="5"/>
  <c r="J221" i="5"/>
  <c r="J215" i="5"/>
  <c r="BK209" i="5"/>
  <c r="J201" i="5"/>
  <c r="J197" i="5"/>
  <c r="BK187" i="5"/>
  <c r="J177" i="5"/>
  <c r="BK169" i="5"/>
  <c r="J163" i="5"/>
  <c r="BK159" i="5"/>
  <c r="BK149" i="5"/>
  <c r="BK145" i="5"/>
  <c r="J137" i="5"/>
  <c r="J116" i="5"/>
  <c r="BK104" i="5"/>
  <c r="BK248" i="5"/>
  <c r="J195" i="5"/>
  <c r="J189" i="5"/>
  <c r="J181" i="5"/>
  <c r="J159" i="5"/>
  <c r="BK155" i="5"/>
  <c r="J147" i="5"/>
  <c r="BK124" i="5"/>
  <c r="BK94" i="5"/>
  <c r="J85" i="6"/>
  <c r="BK107" i="7"/>
  <c r="BK102" i="7"/>
  <c r="BK93" i="7"/>
  <c r="J93" i="7"/>
  <c r="BK144" i="8"/>
  <c r="J110" i="8"/>
  <c r="BK138" i="8"/>
  <c r="BK128" i="8"/>
  <c r="BK118" i="8"/>
  <c r="BK88" i="8"/>
  <c r="J138" i="8"/>
  <c r="J90" i="8"/>
  <c r="J160" i="8"/>
  <c r="J144" i="8"/>
  <c r="BK116" i="8"/>
  <c r="BK90" i="8"/>
  <c r="J88" i="9"/>
  <c r="BK92" i="9"/>
  <c r="BK118" i="2"/>
  <c r="BK106" i="2"/>
  <c r="BK188" i="2"/>
  <c r="J188" i="2"/>
  <c r="BK149" i="2"/>
  <c r="J128" i="2"/>
  <c r="BK90" i="2"/>
  <c r="BK507" i="3"/>
  <c r="BK442" i="3"/>
  <c r="J406" i="3"/>
  <c r="J383" i="3"/>
  <c r="BK344" i="3"/>
  <c r="J295" i="3"/>
  <c r="J279" i="3"/>
  <c r="BK250" i="3"/>
  <c r="BK170" i="3"/>
  <c r="BK98" i="3"/>
  <c r="J510" i="3"/>
  <c r="BK500" i="3"/>
  <c r="J442" i="3"/>
  <c r="BK431" i="3"/>
  <c r="BK421" i="3"/>
  <c r="J397" i="3"/>
  <c r="J393" i="3"/>
  <c r="J380" i="3"/>
  <c r="BK368" i="3"/>
  <c r="BK351" i="3"/>
  <c r="BK338" i="3"/>
  <c r="BK318" i="3"/>
  <c r="BK305" i="3"/>
  <c r="BK301" i="3"/>
  <c r="J297" i="3"/>
  <c r="BK289" i="3"/>
  <c r="J287" i="3"/>
  <c r="J285" i="3"/>
  <c r="BK283" i="3"/>
  <c r="BK281" i="3"/>
  <c r="BK279" i="3"/>
  <c r="BK275" i="3"/>
  <c r="J273" i="3"/>
  <c r="BK269" i="3"/>
  <c r="BK266" i="3"/>
  <c r="J262" i="3"/>
  <c r="J256" i="3"/>
  <c r="J250" i="3"/>
  <c r="J245" i="3"/>
  <c r="BK235" i="3"/>
  <c r="BK230" i="3"/>
  <c r="BK219" i="3"/>
  <c r="BK166" i="3"/>
  <c r="J144" i="3"/>
  <c r="BK129" i="3"/>
  <c r="J113" i="3"/>
  <c r="BK528" i="3"/>
  <c r="BK525" i="3"/>
  <c r="BK521" i="3"/>
  <c r="BK514" i="3"/>
  <c r="J500" i="3"/>
  <c r="J497" i="3"/>
  <c r="BK455" i="3"/>
  <c r="BK434" i="3"/>
  <c r="J431" i="3"/>
  <c r="BK418" i="3"/>
  <c r="BK358" i="3"/>
  <c r="BK341" i="3"/>
  <c r="J338" i="3"/>
  <c r="J318" i="3"/>
  <c r="BK311" i="3"/>
  <c r="J291" i="3"/>
  <c r="J281" i="3"/>
  <c r="BK262" i="3"/>
  <c r="BK256" i="3"/>
  <c r="BK240" i="3"/>
  <c r="BK198" i="3"/>
  <c r="J170" i="3"/>
  <c r="BK125" i="3"/>
  <c r="J111" i="3"/>
  <c r="J514" i="3"/>
  <c r="J507" i="3"/>
  <c r="BK469" i="3"/>
  <c r="J409" i="3"/>
  <c r="BK380" i="3"/>
  <c r="J368" i="3"/>
  <c r="J354" i="3"/>
  <c r="BK322" i="3"/>
  <c r="J305" i="3"/>
  <c r="BK291" i="3"/>
  <c r="BK285" i="3"/>
  <c r="BK277" i="3"/>
  <c r="J248" i="3"/>
  <c r="J230" i="3"/>
  <c r="J219" i="3"/>
  <c r="J215" i="3"/>
  <c r="J198" i="3"/>
  <c r="BK189" i="3"/>
  <c r="J166" i="3"/>
  <c r="BK144" i="3"/>
  <c r="BK137" i="3"/>
  <c r="BK111" i="3"/>
  <c r="J109" i="3"/>
  <c r="BK102" i="3"/>
  <c r="J124" i="4"/>
  <c r="J122" i="4"/>
  <c r="BK120" i="4"/>
  <c r="J117" i="4"/>
  <c r="J115" i="4"/>
  <c r="BK113" i="4"/>
  <c r="J111" i="4"/>
  <c r="BK107" i="4"/>
  <c r="J105" i="4"/>
  <c r="BK103" i="4"/>
  <c r="BK99" i="4"/>
  <c r="BK96" i="4"/>
  <c r="J92" i="4"/>
  <c r="J157" i="4"/>
  <c r="J148" i="4"/>
  <c r="J140" i="4"/>
  <c r="J132" i="4"/>
  <c r="BK128" i="4"/>
  <c r="J113" i="4"/>
  <c r="BK101" i="4"/>
  <c r="J90" i="4"/>
  <c r="BK157" i="4"/>
  <c r="BK150" i="4"/>
  <c r="J142" i="4"/>
  <c r="J136" i="4"/>
  <c r="J128" i="4"/>
  <c r="J120" i="4"/>
  <c r="BK115" i="4"/>
  <c r="BK105" i="4"/>
  <c r="J99" i="4"/>
  <c r="BK90" i="4"/>
  <c r="J235" i="5"/>
  <c r="J229" i="5"/>
  <c r="BK225" i="5"/>
  <c r="BK219" i="5"/>
  <c r="J211" i="5"/>
  <c r="J199" i="5"/>
  <c r="BK193" i="5"/>
  <c r="J171" i="5"/>
  <c r="BK163" i="5"/>
  <c r="BK141" i="5"/>
  <c r="BK128" i="5"/>
  <c r="J122" i="5"/>
  <c r="BK116" i="5"/>
  <c r="BK108" i="5"/>
  <c r="J104" i="5"/>
  <c r="J94" i="5"/>
  <c r="J84" i="5"/>
  <c r="BK201" i="5"/>
  <c r="BK175" i="5"/>
  <c r="J161" i="5"/>
  <c r="J120" i="5"/>
  <c r="J92" i="5"/>
  <c r="BK84" i="5"/>
  <c r="BK239" i="5"/>
  <c r="BK231" i="5"/>
  <c r="J219" i="5"/>
  <c r="BK211" i="5"/>
  <c r="BK199" i="5"/>
  <c r="J179" i="5"/>
  <c r="BK167" i="5"/>
  <c r="J155" i="5"/>
  <c r="BK135" i="5"/>
  <c r="BK112" i="5"/>
  <c r="J173" i="5"/>
  <c r="J139" i="5"/>
  <c r="J99" i="7"/>
  <c r="J105" i="7"/>
  <c r="J102" i="7"/>
  <c r="J128" i="8"/>
  <c r="J140" i="8"/>
  <c r="BK114" i="8"/>
  <c r="BK142" i="8"/>
  <c r="BK110" i="8"/>
  <c r="J86" i="8"/>
  <c r="BK112" i="8"/>
  <c r="J96" i="8"/>
  <c r="J100" i="9"/>
  <c r="J94" i="2"/>
  <c r="BK252" i="3"/>
  <c r="J102" i="3"/>
  <c r="J418" i="3"/>
  <c r="J374" i="3"/>
  <c r="J314" i="3"/>
  <c r="J275" i="3"/>
  <c r="J235" i="3"/>
  <c r="BK155" i="4"/>
  <c r="BK130" i="4"/>
  <c r="BK92" i="4"/>
  <c r="BK148" i="4"/>
  <c r="BK124" i="4"/>
  <c r="J96" i="4"/>
  <c r="J223" i="5"/>
  <c r="J209" i="5"/>
  <c r="J165" i="5"/>
  <c r="J133" i="5"/>
  <c r="J106" i="5"/>
  <c r="BK246" i="5"/>
  <c r="J157" i="5"/>
  <c r="BK102" i="5"/>
  <c r="BK242" i="5"/>
  <c r="BK233" i="5"/>
  <c r="BK223" i="5"/>
  <c r="BK205" i="5"/>
  <c r="BK185" i="5"/>
  <c r="BK171" i="5"/>
  <c r="BK147" i="5"/>
  <c r="BK131" i="5"/>
  <c r="J118" i="5"/>
  <c r="J108" i="5"/>
  <c r="BK96" i="5"/>
  <c r="J248" i="5"/>
  <c r="J203" i="5"/>
  <c r="J193" i="5"/>
  <c r="J185" i="5"/>
  <c r="BK177" i="5"/>
  <c r="BK157" i="5"/>
  <c r="J153" i="5"/>
  <c r="BK122" i="5"/>
  <c r="J90" i="5"/>
  <c r="BK85" i="6"/>
  <c r="BK96" i="7"/>
  <c r="J90" i="7"/>
  <c r="J107" i="7"/>
  <c r="BK154" i="8"/>
  <c r="J120" i="8"/>
  <c r="BK160" i="8"/>
  <c r="BK132" i="8"/>
  <c r="BK124" i="8"/>
  <c r="J92" i="8"/>
  <c r="BK86" i="8"/>
  <c r="J146" i="8"/>
  <c r="J134" i="8"/>
  <c r="J126" i="8"/>
  <c r="J118" i="8"/>
  <c r="BK108" i="8"/>
  <c r="BK96" i="8"/>
  <c r="BK84" i="8"/>
  <c r="J136" i="8"/>
  <c r="J104" i="8"/>
  <c r="BK94" i="8"/>
  <c r="BK104" i="9"/>
  <c r="AS54" i="1"/>
  <c r="J181" i="2"/>
  <c r="J434" i="3"/>
  <c r="BK397" i="3"/>
  <c r="J362" i="3"/>
  <c r="BK325" i="3"/>
  <c r="J504" i="3"/>
  <c r="J475" i="3"/>
  <c r="BK452" i="3"/>
  <c r="J445" i="3"/>
  <c r="T86" i="9" l="1"/>
  <c r="T85" i="9" s="1"/>
  <c r="P82" i="6"/>
  <c r="AU59" i="1"/>
  <c r="T89" i="2"/>
  <c r="R145" i="2"/>
  <c r="BK168" i="2"/>
  <c r="J168" i="2" s="1"/>
  <c r="J65" i="2" s="1"/>
  <c r="T168" i="2"/>
  <c r="T180" i="2"/>
  <c r="P97" i="3"/>
  <c r="R97" i="3"/>
  <c r="R151" i="3"/>
  <c r="P225" i="3"/>
  <c r="R239" i="3"/>
  <c r="P255" i="3"/>
  <c r="T255" i="3"/>
  <c r="T272" i="3"/>
  <c r="R300" i="3"/>
  <c r="P317" i="3"/>
  <c r="BK357" i="3"/>
  <c r="J357" i="3" s="1"/>
  <c r="J71" i="3" s="1"/>
  <c r="T357" i="3"/>
  <c r="R396" i="3"/>
  <c r="P468" i="3"/>
  <c r="BK513" i="3"/>
  <c r="J513" i="3" s="1"/>
  <c r="J75" i="3" s="1"/>
  <c r="T513" i="3"/>
  <c r="P89" i="4"/>
  <c r="BK98" i="4"/>
  <c r="J98" i="4" s="1"/>
  <c r="J62" i="4" s="1"/>
  <c r="T98" i="4"/>
  <c r="T119" i="4"/>
  <c r="T145" i="4"/>
  <c r="T144" i="4"/>
  <c r="R83" i="5"/>
  <c r="R130" i="5"/>
  <c r="P241" i="5"/>
  <c r="P82" i="5" s="1"/>
  <c r="AU58" i="1" s="1"/>
  <c r="T83" i="7"/>
  <c r="T82" i="7"/>
  <c r="T81" i="7"/>
  <c r="T83" i="5"/>
  <c r="P130" i="5"/>
  <c r="R241" i="5"/>
  <c r="BK83" i="7"/>
  <c r="J83" i="7" s="1"/>
  <c r="J61" i="7" s="1"/>
  <c r="BK83" i="8"/>
  <c r="J83" i="8" s="1"/>
  <c r="J61" i="8" s="1"/>
  <c r="T83" i="8"/>
  <c r="T82" i="8"/>
  <c r="T81" i="8" s="1"/>
  <c r="R89" i="2"/>
  <c r="R88" i="2" s="1"/>
  <c r="P145" i="2"/>
  <c r="P168" i="2"/>
  <c r="BK180" i="2"/>
  <c r="J180" i="2" s="1"/>
  <c r="J66" i="2" s="1"/>
  <c r="R180" i="2"/>
  <c r="R159" i="2" s="1"/>
  <c r="BK97" i="3"/>
  <c r="J97" i="3" s="1"/>
  <c r="J61" i="3" s="1"/>
  <c r="T97" i="3"/>
  <c r="T151" i="3"/>
  <c r="R225" i="3"/>
  <c r="R96" i="3"/>
  <c r="BK239" i="3"/>
  <c r="J239" i="3" s="1"/>
  <c r="J66" i="3" s="1"/>
  <c r="T239" i="3"/>
  <c r="BK272" i="3"/>
  <c r="J272" i="3" s="1"/>
  <c r="J68" i="3" s="1"/>
  <c r="R272" i="3"/>
  <c r="P300" i="3"/>
  <c r="T300" i="3"/>
  <c r="R317" i="3"/>
  <c r="P357" i="3"/>
  <c r="R357" i="3"/>
  <c r="P396" i="3"/>
  <c r="BK468" i="3"/>
  <c r="J468" i="3" s="1"/>
  <c r="J74" i="3" s="1"/>
  <c r="R468" i="3"/>
  <c r="P513" i="3"/>
  <c r="BK89" i="4"/>
  <c r="J89" i="4" s="1"/>
  <c r="J61" i="4" s="1"/>
  <c r="T89" i="4"/>
  <c r="T88" i="4"/>
  <c r="BK119" i="4"/>
  <c r="J119" i="4"/>
  <c r="J63" i="4" s="1"/>
  <c r="R119" i="4"/>
  <c r="P145" i="4"/>
  <c r="P144" i="4"/>
  <c r="BK154" i="4"/>
  <c r="J154" i="4"/>
  <c r="J66" i="4" s="1"/>
  <c r="R154" i="4"/>
  <c r="BK83" i="5"/>
  <c r="J83" i="5" s="1"/>
  <c r="J60" i="5" s="1"/>
  <c r="P83" i="5"/>
  <c r="T130" i="5"/>
  <c r="T241" i="5"/>
  <c r="R83" i="7"/>
  <c r="R82" i="7" s="1"/>
  <c r="R81" i="7" s="1"/>
  <c r="P83" i="8"/>
  <c r="P82" i="8"/>
  <c r="P81" i="8"/>
  <c r="AU61" i="1" s="1"/>
  <c r="BK89" i="2"/>
  <c r="J89" i="2" s="1"/>
  <c r="J61" i="2" s="1"/>
  <c r="P89" i="2"/>
  <c r="P88" i="2"/>
  <c r="BK145" i="2"/>
  <c r="J145" i="2" s="1"/>
  <c r="J62" i="2" s="1"/>
  <c r="T145" i="2"/>
  <c r="R168" i="2"/>
  <c r="P180" i="2"/>
  <c r="BK151" i="3"/>
  <c r="J151" i="3" s="1"/>
  <c r="J62" i="3" s="1"/>
  <c r="P151" i="3"/>
  <c r="BK225" i="3"/>
  <c r="J225" i="3" s="1"/>
  <c r="J63" i="3" s="1"/>
  <c r="T225" i="3"/>
  <c r="P239" i="3"/>
  <c r="BK255" i="3"/>
  <c r="J255" i="3" s="1"/>
  <c r="J67" i="3" s="1"/>
  <c r="R255" i="3"/>
  <c r="P272" i="3"/>
  <c r="BK300" i="3"/>
  <c r="J300" i="3" s="1"/>
  <c r="J69" i="3" s="1"/>
  <c r="BK317" i="3"/>
  <c r="J317" i="3" s="1"/>
  <c r="J70" i="3" s="1"/>
  <c r="T317" i="3"/>
  <c r="BK396" i="3"/>
  <c r="J396" i="3" s="1"/>
  <c r="J72" i="3" s="1"/>
  <c r="T396" i="3"/>
  <c r="T468" i="3"/>
  <c r="R513" i="3"/>
  <c r="R89" i="4"/>
  <c r="P98" i="4"/>
  <c r="R98" i="4"/>
  <c r="P119" i="4"/>
  <c r="BK145" i="4"/>
  <c r="J145" i="4" s="1"/>
  <c r="J65" i="4" s="1"/>
  <c r="R145" i="4"/>
  <c r="R144" i="4" s="1"/>
  <c r="P154" i="4"/>
  <c r="T154" i="4"/>
  <c r="BK130" i="5"/>
  <c r="J130" i="5" s="1"/>
  <c r="J61" i="5" s="1"/>
  <c r="BK241" i="5"/>
  <c r="J241" i="5" s="1"/>
  <c r="J62" i="5" s="1"/>
  <c r="P83" i="7"/>
  <c r="P82" i="7" s="1"/>
  <c r="P81" i="7" s="1"/>
  <c r="AU60" i="1" s="1"/>
  <c r="R83" i="8"/>
  <c r="R82" i="8"/>
  <c r="R81" i="8"/>
  <c r="BK234" i="3"/>
  <c r="J234" i="3" s="1"/>
  <c r="J64" i="3" s="1"/>
  <c r="BK458" i="3"/>
  <c r="J458" i="3"/>
  <c r="J73" i="3" s="1"/>
  <c r="BK159" i="4"/>
  <c r="J159" i="4" s="1"/>
  <c r="J67" i="4" s="1"/>
  <c r="BK91" i="9"/>
  <c r="J91" i="9" s="1"/>
  <c r="J62" i="9" s="1"/>
  <c r="BK160" i="2"/>
  <c r="J160" i="2" s="1"/>
  <c r="J64" i="2" s="1"/>
  <c r="BK84" i="6"/>
  <c r="BK83" i="6" s="1"/>
  <c r="BK87" i="9"/>
  <c r="J87" i="9" s="1"/>
  <c r="J61" i="9" s="1"/>
  <c r="BK95" i="9"/>
  <c r="J95" i="9"/>
  <c r="J63" i="9"/>
  <c r="BK99" i="9"/>
  <c r="J99" i="9" s="1"/>
  <c r="J64" i="9" s="1"/>
  <c r="BK87" i="6"/>
  <c r="J87" i="6" s="1"/>
  <c r="J62" i="6" s="1"/>
  <c r="BK103" i="9"/>
  <c r="J103" i="9"/>
  <c r="J65" i="9" s="1"/>
  <c r="F82" i="9"/>
  <c r="E48" i="9"/>
  <c r="J52" i="9"/>
  <c r="BE92" i="9"/>
  <c r="BE96" i="9"/>
  <c r="J55" i="9"/>
  <c r="BE100" i="9"/>
  <c r="BE88" i="9"/>
  <c r="BE104" i="9"/>
  <c r="J78" i="8"/>
  <c r="BE102" i="8"/>
  <c r="BE104" i="8"/>
  <c r="BE116" i="8"/>
  <c r="BE118" i="8"/>
  <c r="BE120" i="8"/>
  <c r="BE122" i="8"/>
  <c r="BE130" i="8"/>
  <c r="F55" i="8"/>
  <c r="BE92" i="8"/>
  <c r="BE114" i="8"/>
  <c r="BE126" i="8"/>
  <c r="BE128" i="8"/>
  <c r="BE156" i="8"/>
  <c r="J52" i="8"/>
  <c r="BE90" i="8"/>
  <c r="BE94" i="8"/>
  <c r="BE96" i="8"/>
  <c r="BE100" i="8"/>
  <c r="BE108" i="8"/>
  <c r="BE134" i="8"/>
  <c r="BE142" i="8"/>
  <c r="BE144" i="8"/>
  <c r="BE146" i="8"/>
  <c r="BE150" i="8"/>
  <c r="BE154" i="8"/>
  <c r="BE158" i="8"/>
  <c r="BE162" i="8"/>
  <c r="E48" i="8"/>
  <c r="BE84" i="8"/>
  <c r="BE86" i="8"/>
  <c r="BE88" i="8"/>
  <c r="BE98" i="8"/>
  <c r="BE106" i="8"/>
  <c r="BE110" i="8"/>
  <c r="BE112" i="8"/>
  <c r="BE124" i="8"/>
  <c r="BE132" i="8"/>
  <c r="BE136" i="8"/>
  <c r="BE138" i="8"/>
  <c r="BE140" i="8"/>
  <c r="BE148" i="8"/>
  <c r="BE152" i="8"/>
  <c r="BE160" i="8"/>
  <c r="BE107" i="7"/>
  <c r="BE109" i="7"/>
  <c r="BE93" i="7"/>
  <c r="BE102" i="7"/>
  <c r="BE105" i="7"/>
  <c r="E48" i="7"/>
  <c r="J52" i="7"/>
  <c r="F55" i="7"/>
  <c r="J55" i="7"/>
  <c r="BE90" i="7"/>
  <c r="BE96" i="7"/>
  <c r="BE99" i="7"/>
  <c r="BE84" i="7"/>
  <c r="BE87" i="7"/>
  <c r="E48" i="6"/>
  <c r="J52" i="6"/>
  <c r="J55" i="6"/>
  <c r="F55" i="6"/>
  <c r="BE85" i="6"/>
  <c r="BE88" i="6"/>
  <c r="E48" i="5"/>
  <c r="J52" i="5"/>
  <c r="F55" i="5"/>
  <c r="F78" i="5"/>
  <c r="J79" i="5"/>
  <c r="BE94" i="5"/>
  <c r="BE98" i="5"/>
  <c r="BE100" i="5"/>
  <c r="BE102" i="5"/>
  <c r="BE104" i="5"/>
  <c r="BE110" i="5"/>
  <c r="BE112" i="5"/>
  <c r="BE114" i="5"/>
  <c r="BE116" i="5"/>
  <c r="BE118" i="5"/>
  <c r="BE128" i="5"/>
  <c r="BE131" i="5"/>
  <c r="BE133" i="5"/>
  <c r="BE161" i="5"/>
  <c r="BE163" i="5"/>
  <c r="BE179" i="5"/>
  <c r="BE187" i="5"/>
  <c r="BE195" i="5"/>
  <c r="BE199" i="5"/>
  <c r="BE246" i="5"/>
  <c r="BE248" i="5"/>
  <c r="BE86" i="5"/>
  <c r="BE90" i="5"/>
  <c r="BE106" i="5"/>
  <c r="BE108" i="5"/>
  <c r="BE137" i="5"/>
  <c r="BE151" i="5"/>
  <c r="BE155" i="5"/>
  <c r="BE165" i="5"/>
  <c r="BE167" i="5"/>
  <c r="BE181" i="5"/>
  <c r="BE205" i="5"/>
  <c r="BE209" i="5"/>
  <c r="BE215" i="5"/>
  <c r="BE219" i="5"/>
  <c r="BE221" i="5"/>
  <c r="BE223" i="5"/>
  <c r="BE225" i="5"/>
  <c r="BE227" i="5"/>
  <c r="BE229" i="5"/>
  <c r="BE231" i="5"/>
  <c r="BE233" i="5"/>
  <c r="BE235" i="5"/>
  <c r="BE237" i="5"/>
  <c r="BE242" i="5"/>
  <c r="BE244" i="5"/>
  <c r="J78" i="5"/>
  <c r="BE88" i="5"/>
  <c r="BE92" i="5"/>
  <c r="BE122" i="5"/>
  <c r="BE124" i="5"/>
  <c r="BE143" i="5"/>
  <c r="BE145" i="5"/>
  <c r="BE149" i="5"/>
  <c r="BE153" i="5"/>
  <c r="BE169" i="5"/>
  <c r="BE177" i="5"/>
  <c r="BE191" i="5"/>
  <c r="BE193" i="5"/>
  <c r="BE197" i="5"/>
  <c r="BE203" i="5"/>
  <c r="BE84" i="5"/>
  <c r="BE96" i="5"/>
  <c r="BE120" i="5"/>
  <c r="BE126" i="5"/>
  <c r="BE135" i="5"/>
  <c r="BE139" i="5"/>
  <c r="BE141" i="5"/>
  <c r="BE147" i="5"/>
  <c r="BE157" i="5"/>
  <c r="BE159" i="5"/>
  <c r="BE171" i="5"/>
  <c r="BE173" i="5"/>
  <c r="BE175" i="5"/>
  <c r="BE183" i="5"/>
  <c r="BE185" i="5"/>
  <c r="BE189" i="5"/>
  <c r="BE201" i="5"/>
  <c r="BE207" i="5"/>
  <c r="BE211" i="5"/>
  <c r="BE213" i="5"/>
  <c r="BE217" i="5"/>
  <c r="BE239" i="5"/>
  <c r="E77" i="4"/>
  <c r="J84" i="4"/>
  <c r="BE94" i="4"/>
  <c r="BE96" i="4"/>
  <c r="BE103" i="4"/>
  <c r="BE115" i="4"/>
  <c r="BE124" i="4"/>
  <c r="BE126" i="4"/>
  <c r="BE130" i="4"/>
  <c r="BE132" i="4"/>
  <c r="BE134" i="4"/>
  <c r="BE136" i="4"/>
  <c r="BE138" i="4"/>
  <c r="BE142" i="4"/>
  <c r="BE146" i="4"/>
  <c r="BE148" i="4"/>
  <c r="BE155" i="4"/>
  <c r="F55" i="4"/>
  <c r="BE90" i="4"/>
  <c r="BE99" i="4"/>
  <c r="BE107" i="4"/>
  <c r="BE109" i="4"/>
  <c r="BE113" i="4"/>
  <c r="BE117" i="4"/>
  <c r="BE120" i="4"/>
  <c r="BE128" i="4"/>
  <c r="BE140" i="4"/>
  <c r="BE150" i="4"/>
  <c r="BE152" i="4"/>
  <c r="BE157" i="4"/>
  <c r="BE160" i="4"/>
  <c r="J52" i="4"/>
  <c r="BE92" i="4"/>
  <c r="BE101" i="4"/>
  <c r="BE105" i="4"/>
  <c r="BE111" i="4"/>
  <c r="BE122" i="4"/>
  <c r="J52" i="3"/>
  <c r="F55" i="3"/>
  <c r="BE113" i="3"/>
  <c r="BE198" i="3"/>
  <c r="BE248" i="3"/>
  <c r="BE252" i="3"/>
  <c r="BE259" i="3"/>
  <c r="BE266" i="3"/>
  <c r="BE279" i="3"/>
  <c r="BE297" i="3"/>
  <c r="BE318" i="3"/>
  <c r="BE325" i="3"/>
  <c r="BE338" i="3"/>
  <c r="BE374" i="3"/>
  <c r="BE383" i="3"/>
  <c r="BE390" i="3"/>
  <c r="BE424" i="3"/>
  <c r="BE434" i="3"/>
  <c r="BE442" i="3"/>
  <c r="BE445" i="3"/>
  <c r="BE497" i="3"/>
  <c r="E48" i="3"/>
  <c r="J55" i="3"/>
  <c r="BE129" i="3"/>
  <c r="BE152" i="3"/>
  <c r="BE166" i="3"/>
  <c r="BE211" i="3"/>
  <c r="BE215" i="3"/>
  <c r="BE219" i="3"/>
  <c r="BE226" i="3"/>
  <c r="BE269" i="3"/>
  <c r="BE277" i="3"/>
  <c r="BE283" i="3"/>
  <c r="BE295" i="3"/>
  <c r="BE305" i="3"/>
  <c r="BE322" i="3"/>
  <c r="BE365" i="3"/>
  <c r="BE409" i="3"/>
  <c r="BE482" i="3"/>
  <c r="BE493" i="3"/>
  <c r="BE500" i="3"/>
  <c r="BE504" i="3"/>
  <c r="BE510" i="3"/>
  <c r="BE514" i="3"/>
  <c r="BE518" i="3"/>
  <c r="BE521" i="3"/>
  <c r="BE525" i="3"/>
  <c r="BE528" i="3"/>
  <c r="BE98" i="3"/>
  <c r="BE109" i="3"/>
  <c r="BE111" i="3"/>
  <c r="BE125" i="3"/>
  <c r="BE170" i="3"/>
  <c r="BE183" i="3"/>
  <c r="BE245" i="3"/>
  <c r="BE250" i="3"/>
  <c r="BE256" i="3"/>
  <c r="BE262" i="3"/>
  <c r="BE275" i="3"/>
  <c r="BE281" i="3"/>
  <c r="BE291" i="3"/>
  <c r="BE328" i="3"/>
  <c r="BE341" i="3"/>
  <c r="BE344" i="3"/>
  <c r="BE362" i="3"/>
  <c r="BE380" i="3"/>
  <c r="BE387" i="3"/>
  <c r="BE397" i="3"/>
  <c r="BE406" i="3"/>
  <c r="BE452" i="3"/>
  <c r="BE459" i="3"/>
  <c r="BE469" i="3"/>
  <c r="BE507" i="3"/>
  <c r="BE102" i="3"/>
  <c r="BE115" i="3"/>
  <c r="BE137" i="3"/>
  <c r="BE144" i="3"/>
  <c r="BE189" i="3"/>
  <c r="BE223" i="3"/>
  <c r="BE230" i="3"/>
  <c r="BE235" i="3"/>
  <c r="BE240" i="3"/>
  <c r="BE243" i="3"/>
  <c r="BE273" i="3"/>
  <c r="BE285" i="3"/>
  <c r="BE287" i="3"/>
  <c r="BE289" i="3"/>
  <c r="BE301" i="3"/>
  <c r="BE307" i="3"/>
  <c r="BE311" i="3"/>
  <c r="BE314" i="3"/>
  <c r="BE335" i="3"/>
  <c r="BE351" i="3"/>
  <c r="BE354" i="3"/>
  <c r="BE358" i="3"/>
  <c r="BE368" i="3"/>
  <c r="BE371" i="3"/>
  <c r="BE393" i="3"/>
  <c r="BE418" i="3"/>
  <c r="BE421" i="3"/>
  <c r="BE431" i="3"/>
  <c r="BE455" i="3"/>
  <c r="BE475" i="3"/>
  <c r="BE176" i="2"/>
  <c r="E48" i="2"/>
  <c r="J52" i="2"/>
  <c r="F55" i="2"/>
  <c r="J55" i="2"/>
  <c r="BE90" i="2"/>
  <c r="BE94" i="2"/>
  <c r="BE118" i="2"/>
  <c r="BE124" i="2"/>
  <c r="BE128" i="2"/>
  <c r="BE146" i="2"/>
  <c r="BE149" i="2"/>
  <c r="BE152" i="2"/>
  <c r="BE156" i="2"/>
  <c r="BE161" i="2"/>
  <c r="BE169" i="2"/>
  <c r="BE172" i="2"/>
  <c r="BE184" i="2"/>
  <c r="BE181" i="2"/>
  <c r="BE188" i="2"/>
  <c r="BE193" i="2"/>
  <c r="BE98" i="2"/>
  <c r="BE106" i="2"/>
  <c r="BE110" i="2"/>
  <c r="F37" i="2"/>
  <c r="BD55" i="1" s="1"/>
  <c r="F34" i="3"/>
  <c r="BA56" i="1" s="1"/>
  <c r="F36" i="6"/>
  <c r="BC59" i="1" s="1"/>
  <c r="F35" i="6"/>
  <c r="BB59" i="1" s="1"/>
  <c r="F37" i="6"/>
  <c r="BD59" i="1" s="1"/>
  <c r="F34" i="6"/>
  <c r="BA59" i="1" s="1"/>
  <c r="J34" i="6"/>
  <c r="AW59" i="1" s="1"/>
  <c r="F36" i="7"/>
  <c r="BC60" i="1" s="1"/>
  <c r="F37" i="7"/>
  <c r="BD60" i="1" s="1"/>
  <c r="F36" i="8"/>
  <c r="BC61" i="1" s="1"/>
  <c r="F34" i="2"/>
  <c r="BA55" i="1" s="1"/>
  <c r="F36" i="3"/>
  <c r="BC56" i="1" s="1"/>
  <c r="F35" i="4"/>
  <c r="BB57" i="1"/>
  <c r="J34" i="5"/>
  <c r="AW58" i="1" s="1"/>
  <c r="F35" i="8"/>
  <c r="BB61" i="1" s="1"/>
  <c r="J34" i="2"/>
  <c r="AW55" i="1" s="1"/>
  <c r="J34" i="3"/>
  <c r="AW56" i="1" s="1"/>
  <c r="F35" i="3"/>
  <c r="BB56" i="1" s="1"/>
  <c r="F34" i="8"/>
  <c r="BA61" i="1" s="1"/>
  <c r="F37" i="9"/>
  <c r="BD62" i="1" s="1"/>
  <c r="F36" i="2"/>
  <c r="BC55" i="1" s="1"/>
  <c r="F37" i="3"/>
  <c r="BD56" i="1" s="1"/>
  <c r="F37" i="5"/>
  <c r="BD58" i="1" s="1"/>
  <c r="F37" i="8"/>
  <c r="BD61" i="1"/>
  <c r="F37" i="4"/>
  <c r="BD57" i="1" s="1"/>
  <c r="F36" i="4"/>
  <c r="BC57" i="1" s="1"/>
  <c r="F34" i="4"/>
  <c r="BA57" i="1" s="1"/>
  <c r="J34" i="4"/>
  <c r="AW57" i="1" s="1"/>
  <c r="F35" i="5"/>
  <c r="BB58" i="1" s="1"/>
  <c r="F35" i="7"/>
  <c r="BB60" i="1" s="1"/>
  <c r="J34" i="9"/>
  <c r="AW62" i="1" s="1"/>
  <c r="F35" i="2"/>
  <c r="BB55" i="1" s="1"/>
  <c r="F36" i="5"/>
  <c r="BC58" i="1" s="1"/>
  <c r="F34" i="5"/>
  <c r="BA58" i="1" s="1"/>
  <c r="J34" i="7"/>
  <c r="AW60" i="1" s="1"/>
  <c r="F35" i="9"/>
  <c r="BB62" i="1" s="1"/>
  <c r="F36" i="9"/>
  <c r="BC62" i="1"/>
  <c r="F34" i="7"/>
  <c r="BA60" i="1" s="1"/>
  <c r="J34" i="8"/>
  <c r="AW61" i="1" s="1"/>
  <c r="F34" i="9"/>
  <c r="BA62" i="1" s="1"/>
  <c r="BK82" i="6" l="1"/>
  <c r="J82" i="6" s="1"/>
  <c r="J59" i="6" s="1"/>
  <c r="J84" i="6"/>
  <c r="J61" i="6" s="1"/>
  <c r="BK88" i="2"/>
  <c r="J88" i="2" s="1"/>
  <c r="J60" i="2" s="1"/>
  <c r="P159" i="2"/>
  <c r="T87" i="4"/>
  <c r="R87" i="2"/>
  <c r="P88" i="4"/>
  <c r="P87" i="4" s="1"/>
  <c r="AU57" i="1" s="1"/>
  <c r="R88" i="4"/>
  <c r="R87" i="4"/>
  <c r="P87" i="2"/>
  <c r="AU55" i="1"/>
  <c r="T96" i="3"/>
  <c r="T82" i="5"/>
  <c r="R82" i="5"/>
  <c r="P96" i="3"/>
  <c r="T88" i="2"/>
  <c r="P238" i="3"/>
  <c r="T238" i="3"/>
  <c r="R238" i="3"/>
  <c r="R95" i="3" s="1"/>
  <c r="T159" i="2"/>
  <c r="T87" i="2" s="1"/>
  <c r="BK159" i="2"/>
  <c r="J159" i="2" s="1"/>
  <c r="J63" i="2" s="1"/>
  <c r="BK82" i="5"/>
  <c r="J82" i="5" s="1"/>
  <c r="J59" i="5" s="1"/>
  <c r="BK82" i="7"/>
  <c r="J82" i="7" s="1"/>
  <c r="J60" i="7" s="1"/>
  <c r="BK86" i="9"/>
  <c r="J86" i="9" s="1"/>
  <c r="J60" i="9" s="1"/>
  <c r="BK144" i="4"/>
  <c r="J144" i="4"/>
  <c r="J64" i="4"/>
  <c r="BK82" i="8"/>
  <c r="J82" i="8"/>
  <c r="J60" i="8" s="1"/>
  <c r="BK96" i="3"/>
  <c r="J96" i="3" s="1"/>
  <c r="J60" i="3" s="1"/>
  <c r="BK238" i="3"/>
  <c r="J238" i="3" s="1"/>
  <c r="J65" i="3" s="1"/>
  <c r="BK88" i="4"/>
  <c r="J88" i="4" s="1"/>
  <c r="J60" i="4" s="1"/>
  <c r="J83" i="6"/>
  <c r="J60" i="6" s="1"/>
  <c r="F33" i="3"/>
  <c r="AZ56" i="1" s="1"/>
  <c r="F33" i="4"/>
  <c r="AZ57" i="1" s="1"/>
  <c r="J33" i="8"/>
  <c r="AV61" i="1" s="1"/>
  <c r="AT61" i="1" s="1"/>
  <c r="BA54" i="1"/>
  <c r="W30" i="1" s="1"/>
  <c r="J33" i="6"/>
  <c r="AV59" i="1" s="1"/>
  <c r="AT59" i="1" s="1"/>
  <c r="J33" i="7"/>
  <c r="AV60" i="1" s="1"/>
  <c r="AT60" i="1" s="1"/>
  <c r="BB54" i="1"/>
  <c r="W31" i="1" s="1"/>
  <c r="F33" i="2"/>
  <c r="AZ55" i="1" s="1"/>
  <c r="F33" i="5"/>
  <c r="AZ58" i="1" s="1"/>
  <c r="F33" i="6"/>
  <c r="AZ59" i="1" s="1"/>
  <c r="F33" i="8"/>
  <c r="AZ61" i="1" s="1"/>
  <c r="J33" i="4"/>
  <c r="AV57" i="1" s="1"/>
  <c r="AT57" i="1" s="1"/>
  <c r="F33" i="7"/>
  <c r="AZ60" i="1" s="1"/>
  <c r="J33" i="9"/>
  <c r="AV62" i="1" s="1"/>
  <c r="AT62" i="1" s="1"/>
  <c r="BC54" i="1"/>
  <c r="W32" i="1" s="1"/>
  <c r="F33" i="9"/>
  <c r="AZ62" i="1" s="1"/>
  <c r="BD54" i="1"/>
  <c r="W33" i="1" s="1"/>
  <c r="J33" i="2"/>
  <c r="AV55" i="1" s="1"/>
  <c r="AT55" i="1" s="1"/>
  <c r="J33" i="5"/>
  <c r="AV58" i="1" s="1"/>
  <c r="AT58" i="1" s="1"/>
  <c r="J33" i="3"/>
  <c r="AV56" i="1" s="1"/>
  <c r="AT56" i="1" s="1"/>
  <c r="J30" i="6" l="1"/>
  <c r="AG59" i="1" s="1"/>
  <c r="AN59" i="1" s="1"/>
  <c r="BK87" i="2"/>
  <c r="J87" i="2" s="1"/>
  <c r="J30" i="2" s="1"/>
  <c r="AG55" i="1" s="1"/>
  <c r="AN55" i="1" s="1"/>
  <c r="P95" i="3"/>
  <c r="AU56" i="1"/>
  <c r="AU54" i="1" s="1"/>
  <c r="T95" i="3"/>
  <c r="BK81" i="7"/>
  <c r="J81" i="7" s="1"/>
  <c r="J59" i="7" s="1"/>
  <c r="BK85" i="9"/>
  <c r="J85" i="9" s="1"/>
  <c r="J30" i="9" s="1"/>
  <c r="AG62" i="1" s="1"/>
  <c r="BK81" i="8"/>
  <c r="J81" i="8" s="1"/>
  <c r="J59" i="8" s="1"/>
  <c r="BK95" i="3"/>
  <c r="J95" i="3" s="1"/>
  <c r="J59" i="3" s="1"/>
  <c r="BK87" i="4"/>
  <c r="J87" i="4" s="1"/>
  <c r="J30" i="4" s="1"/>
  <c r="AG57" i="1" s="1"/>
  <c r="AY54" i="1"/>
  <c r="AW54" i="1"/>
  <c r="AK30" i="1" s="1"/>
  <c r="J30" i="5"/>
  <c r="AG58" i="1" s="1"/>
  <c r="AX54" i="1"/>
  <c r="AZ54" i="1"/>
  <c r="W29" i="1" s="1"/>
  <c r="J39" i="6" l="1"/>
  <c r="J39" i="2"/>
  <c r="J59" i="2"/>
  <c r="J39" i="4"/>
  <c r="J39" i="9"/>
  <c r="J39" i="5"/>
  <c r="J59" i="9"/>
  <c r="J59" i="4"/>
  <c r="AN57" i="1"/>
  <c r="AN62" i="1"/>
  <c r="AN58" i="1"/>
  <c r="J30" i="8"/>
  <c r="AG61" i="1" s="1"/>
  <c r="J30" i="3"/>
  <c r="AG56" i="1" s="1"/>
  <c r="J30" i="7"/>
  <c r="AG60" i="1"/>
  <c r="AV54" i="1"/>
  <c r="AK29" i="1" s="1"/>
  <c r="J39" i="3" l="1"/>
  <c r="J39" i="8"/>
  <c r="J39" i="7"/>
  <c r="AN60" i="1"/>
  <c r="AN61" i="1"/>
  <c r="AN56" i="1"/>
  <c r="AT54" i="1"/>
  <c r="AG54" i="1"/>
  <c r="AK26" i="1" s="1"/>
  <c r="AK35" i="1" l="1"/>
  <c r="AN54" i="1"/>
</calcChain>
</file>

<file path=xl/sharedStrings.xml><?xml version="1.0" encoding="utf-8"?>
<sst xmlns="http://schemas.openxmlformats.org/spreadsheetml/2006/main" count="9533" uniqueCount="1616">
  <si>
    <t>Export Komplet</t>
  </si>
  <si>
    <t>VZ</t>
  </si>
  <si>
    <t>2.0</t>
  </si>
  <si>
    <t>ZAMOK</t>
  </si>
  <si>
    <t>False</t>
  </si>
  <si>
    <t>{bf990d43-6c72-4806-a945-411dc991f301}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</si>
  <si>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</si>
  <si>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</si>
  <si>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</si>
  <si>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</si>
  <si>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</si>
  <si>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</si>
  <si>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</si>
  <si>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</si>
  <si>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0162025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</si>
  <si>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</si>
  <si>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</si>
  <si>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Rekonstrukce školní jídelny - výdejny - Gymnázium Polička</t>
  </si>
  <si>
    <t>KSO:</t>
  </si>
  <si>
    <t/>
  </si>
  <si>
    <t>CC-CZ:</t>
  </si>
  <si>
    <t>Místo:</t>
  </si>
  <si>
    <t>Polička</t>
  </si>
  <si>
    <t>Datum:</t>
  </si>
  <si>
    <t>Zadavatel:</t>
  </si>
  <si>
    <t>IČ:</t>
  </si>
  <si>
    <t>Gymnázium Polička, nábř.Svobody 306,572 01 Polička</t>
  </si>
  <si>
    <t>DIČ:</t>
  </si>
  <si>
    <t>Účastník:</t>
  </si>
  <si>
    <t>Projektant:</t>
  </si>
  <si>
    <t xml:space="preserve">KALVODA &amp; KOSNAR ARCHITEKTI 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</si>
  <si>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</si>
  <si>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</si>
  <si>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</si>
  <si>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</si>
  <si>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</si>
  <si>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</si>
  <si>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</si>
  <si>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</si>
  <si>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</si>
  <si>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</si>
  <si>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</si>
  <si>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</si>
  <si>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</si>
  <si>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</si>
  <si>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</si>
  <si>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</si>
  <si>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</si>
  <si>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</si>
  <si>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</si>
  <si>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</si>
  <si>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</si>
  <si>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</si>
  <si>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</si>
  <si>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</si>
  <si>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</si>
  <si>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</si>
  <si>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</si>
  <si>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</si>
  <si>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</si>
  <si>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</si>
  <si>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</si>
  <si>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</si>
  <si>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</si>
  <si>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</si>
  <si>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</si>
  <si>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</si>
  <si>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</si>
  <si>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</si>
  <si>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</si>
  <si>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</si>
  <si>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</si>
  <si>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</si>
  <si>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</si>
  <si>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</si>
  <si>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01.1</t>
  </si>
  <si>
    <t>Bourací práce</t>
  </si>
  <si>
    <t>STA</t>
  </si>
  <si>
    <t>1</t>
  </si>
  <si>
    <t>{12a578e1-4023-4a19-8ec1-c80746e610bf}</t>
  </si>
  <si>
    <t>2</t>
  </si>
  <si>
    <t>SO 01.2</t>
  </si>
  <si>
    <t>Nové konstrukce</t>
  </si>
  <si>
    <t>{351630fb-ba9b-4f46-8b8f-684c066d3b0a}</t>
  </si>
  <si>
    <t>SO 01.3</t>
  </si>
  <si>
    <t>ZTI</t>
  </si>
  <si>
    <t>{2b2d1ef6-270c-473c-9272-0645a6780b1c}</t>
  </si>
  <si>
    <t>SO 01.4</t>
  </si>
  <si>
    <t>ELEKTRO SILNOPROUD</t>
  </si>
  <si>
    <t>{6844ed72-a78f-43c8-bcba-89abcd56dc9b}</t>
  </si>
  <si>
    <t>SO 01.5</t>
  </si>
  <si>
    <t>ELEKTRO SLABOPROUD</t>
  </si>
  <si>
    <t>{a1c846e3-b45b-4e47-8edd-10df04083563}</t>
  </si>
  <si>
    <t>SO 01.6</t>
  </si>
  <si>
    <t>UT</t>
  </si>
  <si>
    <t>{66ce0905-a1b4-48eb-8553-83fa1058d148}</t>
  </si>
  <si>
    <t>SO 01.7</t>
  </si>
  <si>
    <t>GASTRO</t>
  </si>
  <si>
    <t>{b2a15883-8657-491a-9f53-a0c38c48983b}</t>
  </si>
  <si>
    <t>SO 02</t>
  </si>
  <si>
    <t>VRN</t>
  </si>
  <si>
    <t>VON</t>
  </si>
  <si>
    <t>{1e13646d-32a7-4228-a78f-50910f2fa568}</t>
  </si>
  <si>
    <t>KRYCÍ LIST SOUPISU PRACÍ</t>
  </si>
  <si>
    <t>Objekt:</t>
  </si>
  <si>
    <t>SO 01.1 - Bourací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</si>
  <si>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</si>
  <si>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</si>
  <si>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</si>
  <si>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</si>
  <si>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</si>
  <si>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</si>
  <si>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997 - Doprava suti a vybouraných hmot</t>
  </si>
  <si>
    <t>PSV - Práce a dodávky PSV</t>
  </si>
  <si>
    <t xml:space="preserve">    763 - Konstrukce suché výstavby</t>
  </si>
  <si>
    <t xml:space="preserve">    771 - Podlahy z dlaždic</t>
  </si>
  <si>
    <t xml:space="preserve">    776 - Podlahy povlakové</t>
  </si>
  <si>
    <t xml:space="preserve">    781 - Dokončovací práce - obklady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</si>
  <si>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</si>
  <si>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</si>
  <si>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</si>
  <si>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</si>
  <si>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</si>
  <si>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</si>
  <si>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</si>
  <si>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</si>
  <si>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</si>
  <si>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</si>
  <si>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</si>
  <si>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</si>
  <si>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</si>
  <si>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</si>
  <si>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</si>
  <si>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</si>
  <si>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</si>
  <si>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</si>
  <si>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</si>
  <si>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962031013</t>
  </si>
  <si>
    <t>Bourání příček nebo přizdívek z cihel děrovaných tl přes 100 do 150 mm</t>
  </si>
  <si>
    <t>m2</t>
  </si>
  <si>
    <t>CS ÚRS 2025 02</t>
  </si>
  <si>
    <t>4</t>
  </si>
  <si>
    <t>1069109313</t>
  </si>
  <si>
    <t>PP</t>
  </si>
  <si>
    <t>Bourání příček nebo přizdívek z cihel děrovaných, tl. přes 100 do 150 mm</t>
  </si>
  <si>
    <t>Online PSC</t>
  </si>
  <si>
    <t>https://podminky.urs.cz/item/CS_URS_2025_02/962031013</t>
  </si>
  <si>
    <t>VV</t>
  </si>
  <si>
    <t>"104/105"0,7*2,1</t>
  </si>
  <si>
    <t>968062747</t>
  </si>
  <si>
    <t>Vybourání stěn dřevěných plných, zasklených nebo výkladních pl přes 4 m2</t>
  </si>
  <si>
    <t>1795976482</t>
  </si>
  <si>
    <t>Vybourání dřevěných rámů oken s křídly, dveřních zárubní, vrat, stěn, ostění nebo obkladů stěn plných, zasklených nebo výkladních pevných nebo otevíratelných, plochy přes 4 m2</t>
  </si>
  <si>
    <t>https://podminky.urs.cz/item/CS_URS_2025_02/968062747</t>
  </si>
  <si>
    <t>"101/103"2,9*4</t>
  </si>
  <si>
    <t>3</t>
  </si>
  <si>
    <t>968072455</t>
  </si>
  <si>
    <t>Vybourání kovových dveřních zárubní pl do 2 m2</t>
  </si>
  <si>
    <t>2046358687</t>
  </si>
  <si>
    <t>Vybourání kovových rámů oken s křídly, dveřních zárubní, vrat, stěn, ostění nebo obkladů dveřních zárubní, plochy do 2 m2</t>
  </si>
  <si>
    <t>https://podminky.urs.cz/item/CS_URS_2025_02/968072455</t>
  </si>
  <si>
    <t>"102/šatna"0,6*2</t>
  </si>
  <si>
    <t>"102/106"0,9*2</t>
  </si>
  <si>
    <t>"104/103"0,9*2</t>
  </si>
  <si>
    <t>"104/105"0,9*2</t>
  </si>
  <si>
    <t>Součet</t>
  </si>
  <si>
    <t>968072456</t>
  </si>
  <si>
    <t>Vybourání kovových dveřních zárubní pl přes 2 m2</t>
  </si>
  <si>
    <t>190858697</t>
  </si>
  <si>
    <t>Vybourání kovových rámů oken s křídly, dveřních zárubní, vrat, stěn, ostění nebo obkladů dveřních zárubní, plochy přes 2 m2</t>
  </si>
  <si>
    <t>https://podminky.urs.cz/item/CS_URS_2025_02/968072456</t>
  </si>
  <si>
    <t>"103"1,5*2,6+1,5*2,1</t>
  </si>
  <si>
    <t>5</t>
  </si>
  <si>
    <t>971028661</t>
  </si>
  <si>
    <t>Vybourání otvorů ve zdivu smíšeném pl do 4 m2 tl do 600 mm</t>
  </si>
  <si>
    <t>m3</t>
  </si>
  <si>
    <t>-203718070</t>
  </si>
  <si>
    <t>Vybourání otvorů ve zdivu základovém nebo nadzákladovém kamenném, smíšeném smíšeném, plochy do 4 m2, tl. do 600 mm</t>
  </si>
  <si>
    <t>https://podminky.urs.cz/item/CS_URS_2025_02/971028661</t>
  </si>
  <si>
    <t>"102/106"1,5*3,5*0,35</t>
  </si>
  <si>
    <t>"otvor"-0,9*2*0,35</t>
  </si>
  <si>
    <t>"104/105"1*2,6*0,6</t>
  </si>
  <si>
    <t>"106/105"3,15*3,5*0,5</t>
  </si>
  <si>
    <t>6</t>
  </si>
  <si>
    <t>974029666</t>
  </si>
  <si>
    <t>Vysekání rýh ve zdivu kamenném pro vtahování nosníků hl do 150 mm v do 250 mm</t>
  </si>
  <si>
    <t>m</t>
  </si>
  <si>
    <t>CS ÚRS 2025 01</t>
  </si>
  <si>
    <t>-1275680516</t>
  </si>
  <si>
    <t>Vysekání rýh ve zdivu kamenném pro vtahování nosníků, před vybouráním otvoru do hl. 150 mm, při výšce nosníku do 250 mm</t>
  </si>
  <si>
    <t>https://podminky.urs.cz/item/CS_URS_2025_01/974029666</t>
  </si>
  <si>
    <t>"P02"3*4</t>
  </si>
  <si>
    <t>"P03"2*3</t>
  </si>
  <si>
    <t>7</t>
  </si>
  <si>
    <t>974029668</t>
  </si>
  <si>
    <t>Vysekání rýh ve zdivu kamenném pro vtahování nosníků hl do 150 mm v do 350 mm</t>
  </si>
  <si>
    <t>-1503787294</t>
  </si>
  <si>
    <t>Vysekání rýh ve zdivu kamenném pro vtahování nosníků, před vybouráním otvoru do hl. 150 mm, při výšce nosníku do 350 mm</t>
  </si>
  <si>
    <t>https://podminky.urs.cz/item/CS_URS_2025_02/974029668</t>
  </si>
  <si>
    <t>"P01"3,6*3</t>
  </si>
  <si>
    <t>8</t>
  </si>
  <si>
    <t>978035117</t>
  </si>
  <si>
    <t>Odstranění tenkovrstvé omítky tl do 2 mm obroušením v rozsahu přes 50 do 100 %</t>
  </si>
  <si>
    <t>1809510300</t>
  </si>
  <si>
    <t>Odstranění tenkovrstvých omítek nebo štuku tloušťky do 2 mm obroušením, rozsahu přes 50 do 100%</t>
  </si>
  <si>
    <t>https://podminky.urs.cz/item/CS_URS_2025_02/978035117</t>
  </si>
  <si>
    <t>stavájící stav</t>
  </si>
  <si>
    <t>"101"15,8*4,2</t>
  </si>
  <si>
    <t>"otvory"-(1,5*2,6*2+2,9*4+1,5*3,5*2)</t>
  </si>
  <si>
    <t>"102"7*4,2</t>
  </si>
  <si>
    <t>"otvory"-(1,5*3,5*2+0,9*2+0,7*2)</t>
  </si>
  <si>
    <t>"103"15,3*4,2</t>
  </si>
  <si>
    <t>"otvory"-(2,9*4+1,5*2,6+1,5*2,6+0,9*2*2)</t>
  </si>
  <si>
    <t>"104"13,4*2,2</t>
  </si>
  <si>
    <t>"otvory"-(1,5*1,6)</t>
  </si>
  <si>
    <t>"105"35,6*4</t>
  </si>
  <si>
    <t>"otvory"-(1,5*2,6*4+0,8*2+1,5*2)</t>
  </si>
  <si>
    <t>"106"20,6*2</t>
  </si>
  <si>
    <t>"otvory"-(1,5*1,6*2)</t>
  </si>
  <si>
    <t>997</t>
  </si>
  <si>
    <t>Doprava suti a vybouraných hmot</t>
  </si>
  <si>
    <t>997013211</t>
  </si>
  <si>
    <t>Vnitrostaveništní doprava suti a vybouraných hmot pro budovy v do 6 m ručně</t>
  </si>
  <si>
    <t>t</t>
  </si>
  <si>
    <t>-733778006</t>
  </si>
  <si>
    <t>Vnitrostaveništní doprava suti a vybouraných hmot vodorovně do 50 m s naložením ručně pro budovy a haly výšky do 6 m</t>
  </si>
  <si>
    <t>https://podminky.urs.cz/item/CS_URS_2025_02/997013211</t>
  </si>
  <si>
    <t>10</t>
  </si>
  <si>
    <t>997013501</t>
  </si>
  <si>
    <t>Odvoz suti a vybouraných hmot na skládku nebo meziskládku do 1 km se složením</t>
  </si>
  <si>
    <t>-1405815929</t>
  </si>
  <si>
    <t>Odvoz suti a vybouraných hmot na skládku nebo meziskládku se složením, na vzdálenost do 1 km</t>
  </si>
  <si>
    <t>https://podminky.urs.cz/item/CS_URS_2025_02/997013501</t>
  </si>
  <si>
    <t>11</t>
  </si>
  <si>
    <t>997013509</t>
  </si>
  <si>
    <t>Příplatek k odvozu suti a vybouraných hmot na skládku ZKD 1 km přes 1 km</t>
  </si>
  <si>
    <t>393414113</t>
  </si>
  <si>
    <t>Odvoz suti a vybouraných hmot na skládku nebo meziskládku se složením, na vzdálenost Příplatek k ceně za každý další započatý 1 km přes 1 km</t>
  </si>
  <si>
    <t>https://podminky.urs.cz/item/CS_URS_2025_02/997013509</t>
  </si>
  <si>
    <t>"skládka Malinovy Dolce"25,127*17</t>
  </si>
  <si>
    <t>997013631</t>
  </si>
  <si>
    <t>Poplatek za uložení na skládce (skládkovné) stavebního odpadu směsného kód odpadu 17 09 04</t>
  </si>
  <si>
    <t>1409305998</t>
  </si>
  <si>
    <t>Poplatek za uložení stavebního odpadu na skládce (skládkovné) směsného stavebního a demoličního zatříděného do Katalogu odpadů pod kódem 17 09 04</t>
  </si>
  <si>
    <t>https://podminky.urs.cz/item/CS_URS_2025_02/997013631</t>
  </si>
  <si>
    <t>PSV</t>
  </si>
  <si>
    <t>Práce a dodávky PSV</t>
  </si>
  <si>
    <t>763</t>
  </si>
  <si>
    <t>Konstrukce suché výstavby</t>
  </si>
  <si>
    <t>13</t>
  </si>
  <si>
    <t>763111821</t>
  </si>
  <si>
    <t>Demontáž SDK příčky se zdvojenou ocelovou nosnou konstrukcí opláštění dvojité</t>
  </si>
  <si>
    <t>16</t>
  </si>
  <si>
    <t>-1170233604</t>
  </si>
  <si>
    <t>Demontáž příček ze sádrokartonových desek s nosnou konstrukcí z ocelových profilů zdvojených mezibytových nebo instalačních, opláštění dvojité</t>
  </si>
  <si>
    <t>https://podminky.urs.cz/item/CS_URS_2025_02/763111821</t>
  </si>
  <si>
    <t>"103/kabinet"1,5*2,6</t>
  </si>
  <si>
    <t>"otvor"-0,8*2</t>
  </si>
  <si>
    <t>"101/102"1,45*3,45</t>
  </si>
  <si>
    <t>771</t>
  </si>
  <si>
    <t>Podlahy z dlaždic</t>
  </si>
  <si>
    <t>14</t>
  </si>
  <si>
    <t>771121026</t>
  </si>
  <si>
    <t>Odstranění zbytků lepidla z podkladu před pokládkou dlažby broušením</t>
  </si>
  <si>
    <t>-249778393</t>
  </si>
  <si>
    <t>Příprava podkladu před provedením dlažby broušení podlah stávajícího podkladu pro odstranění lepidla (po starých krytinách)</t>
  </si>
  <si>
    <t>https://podminky.urs.cz/item/CS_URS_2025_02/771121026</t>
  </si>
  <si>
    <t>15</t>
  </si>
  <si>
    <t>771473810</t>
  </si>
  <si>
    <t>Demontáž soklíků z dlaždic keramických lepených rovných</t>
  </si>
  <si>
    <t>1907477829</t>
  </si>
  <si>
    <t>https://podminky.urs.cz/item/CS_URS_2025_02/771473810</t>
  </si>
  <si>
    <t>"103"9</t>
  </si>
  <si>
    <t>771573810</t>
  </si>
  <si>
    <t>Demontáž podlah z dlaždic keramických lepených</t>
  </si>
  <si>
    <t>-1911337768</t>
  </si>
  <si>
    <t>https://podminky.urs.cz/item/CS_URS_2025_02/771573810</t>
  </si>
  <si>
    <t>"103,104,106"13,8+10,3+25,27</t>
  </si>
  <si>
    <t>776</t>
  </si>
  <si>
    <t>Podlahy povlakové</t>
  </si>
  <si>
    <t>17</t>
  </si>
  <si>
    <t>776111116</t>
  </si>
  <si>
    <t>Odstranění zbytků lepidla z podkladu povlakových podlah broušením</t>
  </si>
  <si>
    <t>2108081770</t>
  </si>
  <si>
    <t>Příprava podkladu povlakových podlah a stěn broušení podlah stávajícího podkladu pro odstranění lepidla (po starých krytinách)</t>
  </si>
  <si>
    <t>https://podminky.urs.cz/item/CS_URS_2025_02/776111116</t>
  </si>
  <si>
    <t>18</t>
  </si>
  <si>
    <t>776201811</t>
  </si>
  <si>
    <t>Demontáž lepených povlakových podlah bez podložky ručně</t>
  </si>
  <si>
    <t>-462829340</t>
  </si>
  <si>
    <t>Demontáž povlakových podlahovin lepených ručně bez podložky</t>
  </si>
  <si>
    <t>https://podminky.urs.cz/item/CS_URS_2025_02/776201811</t>
  </si>
  <si>
    <t>"105"67,66</t>
  </si>
  <si>
    <t>19</t>
  </si>
  <si>
    <t>776410811</t>
  </si>
  <si>
    <t>Odstranění soklíků a lišt pryžových nebo plastových</t>
  </si>
  <si>
    <t>827218326</t>
  </si>
  <si>
    <t>Demontáž soklíků nebo lišt pryžových nebo plastových</t>
  </si>
  <si>
    <t>https://podminky.urs.cz/item/CS_URS_2025_02/776410811</t>
  </si>
  <si>
    <t>"105"32</t>
  </si>
  <si>
    <t>781</t>
  </si>
  <si>
    <t>Dokončovací práce - obklady</t>
  </si>
  <si>
    <t>20</t>
  </si>
  <si>
    <t>781473810</t>
  </si>
  <si>
    <t>Demontáž obkladů z obkladaček keramických lepených</t>
  </si>
  <si>
    <t>-1391486066</t>
  </si>
  <si>
    <t>Demontáž obkladů z dlaždic keramických lepených</t>
  </si>
  <si>
    <t>https://podminky.urs.cz/item/CS_URS_2025_02/781473810</t>
  </si>
  <si>
    <t>"104"13,4*2</t>
  </si>
  <si>
    <t>"otvory"-(0,8*2*2+1,5*1)</t>
  </si>
  <si>
    <t>"otvory"-(0,8*2+1,5*1*2)</t>
  </si>
  <si>
    <t>SO 01.2 - Nové konstrukce</t>
  </si>
  <si>
    <t xml:space="preserve">    3 - Svislé a kompletní konstrukce</t>
  </si>
  <si>
    <t xml:space="preserve">    6 - Úpravy povrchů, podlahy a osazování výplní</t>
  </si>
  <si>
    <t xml:space="preserve">    998 - Přesun hmot</t>
  </si>
  <si>
    <t xml:space="preserve">    714 - Akustická a protiotřesová opatření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</si>
  <si>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</si>
  <si>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</si>
  <si>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</si>
  <si>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</si>
  <si>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</si>
  <si>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Svislé a kompletní konstrukce</t>
  </si>
  <si>
    <t>311272311</t>
  </si>
  <si>
    <t>Zdivo z pórobetonových tvárnic hladkých do P2 do 450 kg/m3 na tenkovrstvou maltu tl 375 mm</t>
  </si>
  <si>
    <t>-2030872273</t>
  </si>
  <si>
    <t>Zdivo z pórobetonových tvárnic na tenké maltové lože, tl. zdiva 375 mm pevnost tvárnic do P2, objemová hmotnost do 450 kg/m3 hladkých</t>
  </si>
  <si>
    <t>https://podminky.urs.cz/item/CS_URS_2025_02/311272311</t>
  </si>
  <si>
    <t>"pult 105"5,2*0,9</t>
  </si>
  <si>
    <t>317941125</t>
  </si>
  <si>
    <t>Osazování ocelových válcovaných nosníků na zdivu I, IE, U, UE nebo L výšky přes 220 mm</t>
  </si>
  <si>
    <t>-1418785910</t>
  </si>
  <si>
    <t>Osazování ocelových válcovaných nosníků na zdivu I nebo IE nebo U nebo UE nebo L, výšky přes 220 mm</t>
  </si>
  <si>
    <t>https://podminky.urs.cz/item/CS_URS_2025_02/317941125</t>
  </si>
  <si>
    <t>"P01 I300"3,6*4*0,0542</t>
  </si>
  <si>
    <t>"P02 I240"3*4*0,0362</t>
  </si>
  <si>
    <t>"P03 I220"2*3*0,0311</t>
  </si>
  <si>
    <t>M</t>
  </si>
  <si>
    <t>13010726</t>
  </si>
  <si>
    <t>ocel profilová jakost S235JR (11 375) průřez I (IPN) 240</t>
  </si>
  <si>
    <t>2140800051</t>
  </si>
  <si>
    <t>13010724</t>
  </si>
  <si>
    <t>ocel profilová jakost S235JR (11 375) průřez I (IPN) 220</t>
  </si>
  <si>
    <t>336732926</t>
  </si>
  <si>
    <t>13010732</t>
  </si>
  <si>
    <t>ocel profilová jakost S235JR (11 375) průřez I (IPN) 300</t>
  </si>
  <si>
    <t>1734027502</t>
  </si>
  <si>
    <t>342272245</t>
  </si>
  <si>
    <t>Příčka z pórobetonových hladkých tvárnic na tenkovrstvou maltu tl 150 mm</t>
  </si>
  <si>
    <t>-1153810446</t>
  </si>
  <si>
    <t>Příčky z pórobetonových tvárnic hladkých na tenké maltové lože objemová hmotnost do 500 kg/m3, tloušťka příčky 150 mm</t>
  </si>
  <si>
    <t>https://podminky.urs.cz/item/CS_URS_2025_02/342272245</t>
  </si>
  <si>
    <t>"otvor 103/kabinet biologie"1,5*2,6</t>
  </si>
  <si>
    <t>"otvor 102/105"0,95*2,1</t>
  </si>
  <si>
    <t>"otvor 103/105"0,3*2,6</t>
  </si>
  <si>
    <t>"příčka 105"(1,5+0,6)*2,1+2,7*4,2</t>
  </si>
  <si>
    <t>"příčka 101/103"1,88*2,2</t>
  </si>
  <si>
    <t>"otvor"-1,6*1,2</t>
  </si>
  <si>
    <t>342291112</t>
  </si>
  <si>
    <t>Ukotvení příček montážní polyuretanovou pěnou tl příčky přes 100 mm</t>
  </si>
  <si>
    <t>-295913777</t>
  </si>
  <si>
    <t>Ukotvení příček polyuretanovou pěnou, tl. příčky přes 100 mm</t>
  </si>
  <si>
    <t>https://podminky.urs.cz/item/CS_URS_2025_02/342291112</t>
  </si>
  <si>
    <t>"příčka strop 105"2,7</t>
  </si>
  <si>
    <t>342291121</t>
  </si>
  <si>
    <t>Ukotvení příček k cihelným konstrukcím plochými kotvami</t>
  </si>
  <si>
    <t>-68984690</t>
  </si>
  <si>
    <t>Ukotvení příček plochými kotvami, do konstrukce cihelné</t>
  </si>
  <si>
    <t>https://podminky.urs.cz/item/CS_URS_2025_02/342291121</t>
  </si>
  <si>
    <t>"otvor 102/105"2*2,1</t>
  </si>
  <si>
    <t>"otvor 103/105"2,6</t>
  </si>
  <si>
    <t>"otvor 103/kabinet"2*2,6</t>
  </si>
  <si>
    <t>"příčka 105"2,1</t>
  </si>
  <si>
    <t>346244382</t>
  </si>
  <si>
    <t>Plentování jednostranné v přes 200 do 300 mm válcovaných nosníků cihlami</t>
  </si>
  <si>
    <t>1761387731</t>
  </si>
  <si>
    <t>Plentování ocelových válcovaných nosníků jednostranné cihlami na maltu, výška stojiny přes 200 do 300 mm</t>
  </si>
  <si>
    <t>https://podminky.urs.cz/item/CS_URS_2025_02/346244382</t>
  </si>
  <si>
    <t>"P01"3,6*0,3*2</t>
  </si>
  <si>
    <t>"P02"3*0,24*2</t>
  </si>
  <si>
    <t>"P03"2*0,22*2</t>
  </si>
  <si>
    <t>346481111</t>
  </si>
  <si>
    <t>Zaplentování rýh, potrubí, výklenků nebo nik ve stěnách rabicovým pletivem</t>
  </si>
  <si>
    <t>1816037447</t>
  </si>
  <si>
    <t>Zaplentování rýh, potrubí, válcovaných nosníků, výklenků nebo nik jakéhokoliv tvaru, na maltu ve stěnách nebo před stěnami rabicovým pletivem</t>
  </si>
  <si>
    <t>https://podminky.urs.cz/item/CS_URS_2025_02/346481111</t>
  </si>
  <si>
    <t>"P01"3,1*1,4</t>
  </si>
  <si>
    <t>"P02"2,5*1,4</t>
  </si>
  <si>
    <t>"P03"1,45*1</t>
  </si>
  <si>
    <t>Úpravy povrchů, podlahy a osazování výplní</t>
  </si>
  <si>
    <t>612131121</t>
  </si>
  <si>
    <t>Penetrační disperzní nátěr vnitřních stěn nanášený ručně</t>
  </si>
  <si>
    <t>-1511916444</t>
  </si>
  <si>
    <t>Podkladní a spojovací vrstva vnitřních omítaných ploch penetrace disperzní nanášená ručně stěn</t>
  </si>
  <si>
    <t>https://podminky.urs.cz/item/CS_URS_2025_02/612131121</t>
  </si>
  <si>
    <t>nový stav</t>
  </si>
  <si>
    <t>"otvory"-(0,9*2,1+2,9*1,9+1*2,6+0,9*2*2)</t>
  </si>
  <si>
    <t>"104"13,4*4,2</t>
  </si>
  <si>
    <t>"otvory"-(1,5*1,6+0,9*2+1*2,1)</t>
  </si>
  <si>
    <t>"105,107 pult"5,2*0,9*2+1,1*4+0,5*2,1</t>
  </si>
  <si>
    <t>"105,107"35,6*4</t>
  </si>
  <si>
    <t>"otvory"-(1,5*2,6*4+3,1*3,45+1*2,6+1*2,1)</t>
  </si>
  <si>
    <t>"106"20,6*4,2</t>
  </si>
  <si>
    <t>"otvory"-(1,5*1,6*2+3,1*3,45+1,45*3,45)</t>
  </si>
  <si>
    <t>612135101</t>
  </si>
  <si>
    <t>Hrubá výplň rýh ve stěnách maltou jakékoli šířky rýhy</t>
  </si>
  <si>
    <t>-296031907</t>
  </si>
  <si>
    <t>Hrubá výplň rýh maltou jakékoli šířky rýhy ve stěnách</t>
  </si>
  <si>
    <t>https://podminky.urs.cz/item/CS_URS_2025_02/612135101</t>
  </si>
  <si>
    <t>"instalace odhad"30</t>
  </si>
  <si>
    <t>612142001</t>
  </si>
  <si>
    <t>Pletivo sklovláknité vnitřních stěn vtlačené do tmelu</t>
  </si>
  <si>
    <t>-1853726256</t>
  </si>
  <si>
    <t>Pletivo vnitřních ploch v ploše nebo pruzích, na plném podkladu sklovláknité vtlačené do tmelu včetně tmelu stěn</t>
  </si>
  <si>
    <t>https://podminky.urs.cz/item/CS_URS_2025_02/612142001</t>
  </si>
  <si>
    <t>nové vyzdívky</t>
  </si>
  <si>
    <t>"400 pult 105"5,2*0,9*2</t>
  </si>
  <si>
    <t>"příčka 150"</t>
  </si>
  <si>
    <t>"otvor 103/kabinet biologie"1,8*2,9*2</t>
  </si>
  <si>
    <t>"otvor 102/105"1,25*2,25*2</t>
  </si>
  <si>
    <t>"otvor 103/105"0,75*2,75</t>
  </si>
  <si>
    <t>"příčka 105"((1,8+0,6)*2,25+2,7*4,2)*2</t>
  </si>
  <si>
    <t>"příčka 101/103"1,88*2,2*2</t>
  </si>
  <si>
    <t>612311131</t>
  </si>
  <si>
    <t>Vápenný štuk vnitřních stěn tloušťky do 3 mm</t>
  </si>
  <si>
    <t>58943715</t>
  </si>
  <si>
    <t>Vápenný štuk vnitřních ploch tloušťky do 3 mm svislých konstrukcí stěn</t>
  </si>
  <si>
    <t>https://podminky.urs.cz/item/CS_URS_2025_02/612311131</t>
  </si>
  <si>
    <t>"nový štuk"292,877</t>
  </si>
  <si>
    <t>"pod keram. obklad"-77,016</t>
  </si>
  <si>
    <t>612315302</t>
  </si>
  <si>
    <t>Vápenná štuková omítka ostění nebo nadpraží</t>
  </si>
  <si>
    <t>-278396589</t>
  </si>
  <si>
    <t>Vápenná omítka ostění nebo nadpraží štuková dvouvrstvá</t>
  </si>
  <si>
    <t>https://podminky.urs.cz/item/CS_URS_2025_02/612315302</t>
  </si>
  <si>
    <t>"otvor 103/104"(0,9+2*2)*0,15</t>
  </si>
  <si>
    <t>"otvor 103/101"(2,9+2*1,9)*0,65</t>
  </si>
  <si>
    <t>"otvor 107/106"(3,1+3,45*2)*0,5</t>
  </si>
  <si>
    <t>"otvor 102/106"(1,45+3,45*2)*0,35</t>
  </si>
  <si>
    <t>"otvor 102/101"(1,45+3,45*2)*0,5</t>
  </si>
  <si>
    <t>612325412</t>
  </si>
  <si>
    <t>Oprava vnitřní vápenocementové hladké omítky tl do 20 mm stěn v rozsahu plochy přes 10 do 30 %</t>
  </si>
  <si>
    <t>1830353168</t>
  </si>
  <si>
    <t>Oprava vápenocementové omítky vnitřních ploch hladké, tl. do 20 mm stěn, v rozsahu opravované plochy přes 10 do 30%</t>
  </si>
  <si>
    <t>https://podminky.urs.cz/item/CS_URS_2025_02/612325412</t>
  </si>
  <si>
    <t>619991011</t>
  </si>
  <si>
    <t>Obalení samostatných konstrukcí a prvků PE fólií</t>
  </si>
  <si>
    <t>1441506613</t>
  </si>
  <si>
    <t>Zakrytí vnitřních ploch před znečištěním PE fólií včetně pozdějšího odkrytí samostatných konstrukcí a prvků</t>
  </si>
  <si>
    <t>https://podminky.urs.cz/item/CS_URS_2025_02/619991011</t>
  </si>
  <si>
    <t>1,5*2,6*7+0,9*2,1+2,9*1,9*2+0,7*2</t>
  </si>
  <si>
    <t>631312141</t>
  </si>
  <si>
    <t>Doplnění rýh v dosavadních mazaninách betonem prostým</t>
  </si>
  <si>
    <t>-562214931</t>
  </si>
  <si>
    <t>Doplnění dosavadních mazanin prostým betonem s dodáním hmot, bez potěru, plochy jednotlivě rýh v dosavadních mazaninách</t>
  </si>
  <si>
    <t>https://podminky.urs.cz/item/CS_URS_2025_02/631312141</t>
  </si>
  <si>
    <t>"instalace odhad"3</t>
  </si>
  <si>
    <t>642944121</t>
  </si>
  <si>
    <t>Osazování ocelových zárubní dodatečné pl do 2,5 m2</t>
  </si>
  <si>
    <t>kus</t>
  </si>
  <si>
    <t>-660699748</t>
  </si>
  <si>
    <t>Osazení ocelových dveřních zárubní lisovaných nebo z úhelníků dodatečně s vybetonováním prahu, plochy do 2,5 m2</t>
  </si>
  <si>
    <t>https://podminky.urs.cz/item/CS_URS_2025_02/642944121</t>
  </si>
  <si>
    <t>"D02"1</t>
  </si>
  <si>
    <t>55331435</t>
  </si>
  <si>
    <t>zárubeň jednokřídlá ocelová pro dodatečnou montáž tl stěny 110-150mm rozměru 600/1970, 2100mm</t>
  </si>
  <si>
    <t>1548837535</t>
  </si>
  <si>
    <t>949101112</t>
  </si>
  <si>
    <t>Lešení pomocné pro objekty pozemních staveb s lešeňovou podlahou v přes 1,9 do 3,5 m zatížení do 150 kg/m2</t>
  </si>
  <si>
    <t>303166077</t>
  </si>
  <si>
    <t>Lešení pomocné pracovní pro objekty pozemních staveb pro zatížení do 150 kg/m2, o výšce lešeňové podlahy přes 1,9 do 3,5 m</t>
  </si>
  <si>
    <t>https://podminky.urs.cz/item/CS_URS_2025_02/949101112</t>
  </si>
  <si>
    <t>"103,104,105,106,107"13,8+10,3+12,3+25,27+56,4</t>
  </si>
  <si>
    <t>22</t>
  </si>
  <si>
    <t>952901111</t>
  </si>
  <si>
    <t>Vyčištění budov bytové a občanské výstavby při výšce podlaží do 4 m</t>
  </si>
  <si>
    <t>2073920566</t>
  </si>
  <si>
    <t>Vyčištění budov nebo objektů před předáním do užívání budov bytové nebo občanské výstavby, světlé výšky podlaží do 4 m</t>
  </si>
  <si>
    <t>https://podminky.urs.cz/item/CS_URS_2025_02/952901111</t>
  </si>
  <si>
    <t>"101-107"14,85+3,06+13,8+10,3+12,3+25,27+56,4</t>
  </si>
  <si>
    <t>998</t>
  </si>
  <si>
    <t>Přesun hmot</t>
  </si>
  <si>
    <t>23</t>
  </si>
  <si>
    <t>998011001</t>
  </si>
  <si>
    <t>Přesun hmot pro budovy zděné v do 6 m</t>
  </si>
  <si>
    <t>554746456</t>
  </si>
  <si>
    <t>Přesun hmot pro budovy občanské výstavby, bydlení, výrobu a služby s nosnou svislou konstrukcí zděnou z cihel, tvárnic nebo kamene vodorovná dopravní vzdálenost do 100 m základní pro budovy výšky do 6 m</t>
  </si>
  <si>
    <t>https://podminky.urs.cz/item/CS_URS_2025_02/998011001</t>
  </si>
  <si>
    <t>714</t>
  </si>
  <si>
    <t>Akustická a protiotřesová opatření</t>
  </si>
  <si>
    <t>24</t>
  </si>
  <si>
    <t>71411231.R</t>
  </si>
  <si>
    <t>Montáž akustických obkladů stropů z desek z dřevní vlny a cementu tl. 50 mm, ukotvených na rošt kovový dvouvrstvý</t>
  </si>
  <si>
    <t>-2057227743</t>
  </si>
  <si>
    <t>"106,107"25,27+56,4</t>
  </si>
  <si>
    <t>25</t>
  </si>
  <si>
    <t>71401</t>
  </si>
  <si>
    <t>nehořlavé akustické desky z dřevní vlny a cementu tl. 50 mm, akustický útlum aw 0,9</t>
  </si>
  <si>
    <t>32</t>
  </si>
  <si>
    <t>758432883</t>
  </si>
  <si>
    <t>26</t>
  </si>
  <si>
    <t>71412200.R</t>
  </si>
  <si>
    <t>Montáž akustických plstěných panelů volně zavěšených pr. 800-1200 mm</t>
  </si>
  <si>
    <t>-1479916857</t>
  </si>
  <si>
    <t>"106,107"30*2</t>
  </si>
  <si>
    <t>27</t>
  </si>
  <si>
    <t>264</t>
  </si>
  <si>
    <t>panel akustický pe vlákna, hrana zatřená rovná, hustota 200 kg/m3, zvuková izolace 40 dB, volně zavěšený kruh průměru 800mm barva tl 12mm</t>
  </si>
  <si>
    <t>-1297484760</t>
  </si>
  <si>
    <t>28</t>
  </si>
  <si>
    <t>265</t>
  </si>
  <si>
    <t>panel akustický pe vlákna, hrana zatřená rovná, hustota 200 kg/m3, zvuková izolace 40 dB, volně zavěšený kruh průměru 1200mm barva tl 12mm</t>
  </si>
  <si>
    <t>-2005243828</t>
  </si>
  <si>
    <t>29</t>
  </si>
  <si>
    <t>998714201</t>
  </si>
  <si>
    <t>Přesun hmot procentní pro akustická a protiotřesová opatření v objektech v do 6 m</t>
  </si>
  <si>
    <t>%</t>
  </si>
  <si>
    <t>-1179021324</t>
  </si>
  <si>
    <t>Přesun hmot pro akustická a protiotřesová opatření stanovený procentní sazbou (%) z ceny vodorovná dopravní vzdálenost do 50 m základní v objektech výšky do 6 m</t>
  </si>
  <si>
    <t>https://podminky.urs.cz/item/CS_URS_2025_02/998714201</t>
  </si>
  <si>
    <t>30</t>
  </si>
  <si>
    <t>76311134.R6</t>
  </si>
  <si>
    <t>SDK příčka tl 150 mm profil CW+UW 100 desky 1xDH2 12,5 s izolací EI 45 Rw do 51 dB</t>
  </si>
  <si>
    <t>2005996323</t>
  </si>
  <si>
    <t>Příčka ze sádrokartonových desek s nosnou konstrukcí z jednoduchých ocelových profilů UW, CW jednoduše opláštěná deskou impregnovanou DH2 tl. 12,5 mm s izolací, EI 45, příčka tl. 150 mm, profil 100, Rw do 51 dB</t>
  </si>
  <si>
    <t>"105"5,05*2,1</t>
  </si>
  <si>
    <t>31</t>
  </si>
  <si>
    <t>763111717</t>
  </si>
  <si>
    <t>SDK příčka základní penetrační nátěr (oboustranně)</t>
  </si>
  <si>
    <t>-1882072492</t>
  </si>
  <si>
    <t>Příčka ze sádrokartonových desek ostatní konstrukce a práce na příčkách ze sádrokartonových desek základní penetrační nátěr (oboustranný)</t>
  </si>
  <si>
    <t>https://podminky.urs.cz/item/CS_URS_2025_02/763111717</t>
  </si>
  <si>
    <t>763131451</t>
  </si>
  <si>
    <t>SDK podhled deska 1xH2 12,5 bez izolace dvouvrstvá spodní kce profil CD+UD</t>
  </si>
  <si>
    <t>-247993794</t>
  </si>
  <si>
    <t>Podhled ze sádrokartonových desek dvouvrstvá zavěšená spodní konstrukce z ocelových profilů CD, UD jednoduše opláštěná deskou impregnovanou H2, tl. 12,5 mm, bez izolace</t>
  </si>
  <si>
    <t>https://podminky.urs.cz/item/CS_URS_2025_02/763131451</t>
  </si>
  <si>
    <t>"103,104,105"13,8+10,3+12,3</t>
  </si>
  <si>
    <t>33</t>
  </si>
  <si>
    <t>763131714</t>
  </si>
  <si>
    <t>SDK podhled základní penetrační nátěr</t>
  </si>
  <si>
    <t>-1158781246</t>
  </si>
  <si>
    <t>Podhled ze sádrokartonových desek ostatní práce a konstrukce na podhledech ze sádrokartonových desek základní penetrační nátěr</t>
  </si>
  <si>
    <t>https://podminky.urs.cz/item/CS_URS_2025_02/763131714</t>
  </si>
  <si>
    <t>34</t>
  </si>
  <si>
    <t>998763401</t>
  </si>
  <si>
    <t>Přesun hmot procentní pro konstrukce montované z desek v objektech v do 6 m</t>
  </si>
  <si>
    <t>1790505546</t>
  </si>
  <si>
    <t>Přesun hmot pro konstrukce montované z desek sádrokartonových, sádrovláknitých, cementovláknitých nebo cementových stanovený procentní sazbou (%) z ceny vodorovná dopravní vzdálenost do 50 m základní v objektech výšky do 6 m</t>
  </si>
  <si>
    <t>https://podminky.urs.cz/item/CS_URS_2025_02/998763401</t>
  </si>
  <si>
    <t>766</t>
  </si>
  <si>
    <t>Konstrukce truhlářské</t>
  </si>
  <si>
    <t>35</t>
  </si>
  <si>
    <t>76651</t>
  </si>
  <si>
    <t>Dodávka a montáž stůl s kovovou podnoží barový 2500x900x960mm, deska lamino dekor dřevo tl. 36mm</t>
  </si>
  <si>
    <t>ks</t>
  </si>
  <si>
    <t>-2107211925</t>
  </si>
  <si>
    <t>36</t>
  </si>
  <si>
    <t>76654</t>
  </si>
  <si>
    <t>Dodávka a montáž stůl s kovovou podnoží jídelní 2000x900x770mm, deska lamino dekor dřevo tl. 36mm</t>
  </si>
  <si>
    <t>1619648431</t>
  </si>
  <si>
    <t>37</t>
  </si>
  <si>
    <t>76655</t>
  </si>
  <si>
    <t>Dodávka a montáž stůl s kovovou podnoží jídelní 2500x900x770mm, deska lamino dekor dřevo tl. 36mm</t>
  </si>
  <si>
    <t>-2004366718</t>
  </si>
  <si>
    <t>38</t>
  </si>
  <si>
    <t>76653</t>
  </si>
  <si>
    <t>Dodávka a montáž stůl kulatý jídelní masiv dřevo nohy, v. 760mm, pr. 1400mm, deska MDF dýha dřevo</t>
  </si>
  <si>
    <t>-1072407541</t>
  </si>
  <si>
    <t>39</t>
  </si>
  <si>
    <t>76656</t>
  </si>
  <si>
    <t>Dodávka a montáž židle dřevo dub/buk typ IRONICA, hladké sedadlo, opěradlo šxhxv 440x470x845mm</t>
  </si>
  <si>
    <t>735634674</t>
  </si>
  <si>
    <t>40</t>
  </si>
  <si>
    <t>76652</t>
  </si>
  <si>
    <t>Dodávka a montáž židle barová, plast. hladké sedadlo, opěradlo v 675mm, nohy kov nátěr</t>
  </si>
  <si>
    <t>1290514611</t>
  </si>
  <si>
    <t>41</t>
  </si>
  <si>
    <t>76657</t>
  </si>
  <si>
    <t>Dodávka a montáž dřevěná lavice lamino HPL, bez čalounění, 600x875x2230mm</t>
  </si>
  <si>
    <t>-666872066</t>
  </si>
  <si>
    <t>42</t>
  </si>
  <si>
    <t>76658</t>
  </si>
  <si>
    <t>Dodávka a montáž dřevěné vestavěné skříně lamino HPL, 5500x600x850mm</t>
  </si>
  <si>
    <t>181628435</t>
  </si>
  <si>
    <t>43</t>
  </si>
  <si>
    <t>76650</t>
  </si>
  <si>
    <t>Dodávka a montáž hodiny nástěnné pr. 780mm</t>
  </si>
  <si>
    <t>-2083912330</t>
  </si>
  <si>
    <t>44</t>
  </si>
  <si>
    <t>766660001</t>
  </si>
  <si>
    <t>Montáž dveřních křídel otvíravých jednokřídlových š do 0,8 m do ocelové zárubně</t>
  </si>
  <si>
    <t>42739960</t>
  </si>
  <si>
    <t>Montáž dveřních křídel dřevěných nebo plastových otevíravých do ocelové zárubně povrchově upravených jednokřídlových, šířky do 800 mm</t>
  </si>
  <si>
    <t>https://podminky.urs.cz/item/CS_URS_2025_02/766660001</t>
  </si>
  <si>
    <t>45</t>
  </si>
  <si>
    <t>D02</t>
  </si>
  <si>
    <t>dveře jednokřídlé dřevotřískové povrch laminátový plné 600x1970-2100mm, vč. kování</t>
  </si>
  <si>
    <t>1678697770</t>
  </si>
  <si>
    <t>46</t>
  </si>
  <si>
    <t>998766201</t>
  </si>
  <si>
    <t>Přesun hmot procentní pro kce truhlářské v objektech v do 6 m</t>
  </si>
  <si>
    <t>-1381792541</t>
  </si>
  <si>
    <t>Přesun hmot pro konstrukce truhlářské stanovený procentní sazbou (%) z ceny vodorovná dopravní vzdálenost do 50 m základní v objektech výšky do 6 m</t>
  </si>
  <si>
    <t>https://podminky.urs.cz/item/CS_URS_2025_02/998766201</t>
  </si>
  <si>
    <t>767</t>
  </si>
  <si>
    <t>Konstrukce zámečnické</t>
  </si>
  <si>
    <t>47</t>
  </si>
  <si>
    <t>767620355</t>
  </si>
  <si>
    <t>Montáž oken kovových s izolačními trojskly otevíravých do zdiva plochy přes 6 m2</t>
  </si>
  <si>
    <t>1886401451</t>
  </si>
  <si>
    <t>Montáž oken s izolačními skly z hliníkových nebo ocelových profilů na polyuretanovou pěnu s trojskly otevíravých do zdiva, plochy přes 6 m2</t>
  </si>
  <si>
    <t>https://podminky.urs.cz/item/CS_URS_2025_02/767620355</t>
  </si>
  <si>
    <t>"D01"0,9*2,1+2,9*1,9</t>
  </si>
  <si>
    <t>48</t>
  </si>
  <si>
    <t>D01</t>
  </si>
  <si>
    <t>sestava hliník dveře 900/2100mm otevíravé jednokřídlé, klika/madlo, nadsvětlík 2900/1900mm fix, Al trojsklo, parapet plný panel</t>
  </si>
  <si>
    <t>1368652085</t>
  </si>
  <si>
    <t>49</t>
  </si>
  <si>
    <t>767995101</t>
  </si>
  <si>
    <t>Montáž atypických zámečnických konstrukcí hmotnosti do 1 kg</t>
  </si>
  <si>
    <t>kg</t>
  </si>
  <si>
    <t>1457139600</t>
  </si>
  <si>
    <t>Montáž ostatních atypických zámečnických konstrukcí hmotnosti do 1 kg</t>
  </si>
  <si>
    <t>https://podminky.urs.cz/item/CS_URS_2025_02/767995101</t>
  </si>
  <si>
    <t>"sloupky pod roletu výdej"1,2*4*2,5</t>
  </si>
  <si>
    <t>50</t>
  </si>
  <si>
    <t>15028</t>
  </si>
  <si>
    <t xml:space="preserve">sloupek vč. roznášecích patek, trubka nerezová leštěná 50x2,0mm </t>
  </si>
  <si>
    <t>1276548478</t>
  </si>
  <si>
    <t>"sloupky pod roletu výdej"1,2*4</t>
  </si>
  <si>
    <t>51</t>
  </si>
  <si>
    <t>998767201</t>
  </si>
  <si>
    <t>Přesun hmot procentní pro zámečnické konstrukce v objektech v do 6 m</t>
  </si>
  <si>
    <t>862287674</t>
  </si>
  <si>
    <t>Přesun hmot pro zámečnické konstrukce stanovený procentní sazbou (%) z ceny vodorovná dopravní vzdálenost do 50 m základní v objektech výšky do 6 m</t>
  </si>
  <si>
    <t>https://podminky.urs.cz/item/CS_URS_2025_02/998767201</t>
  </si>
  <si>
    <t>52</t>
  </si>
  <si>
    <t>771111011</t>
  </si>
  <si>
    <t>Vysátí podkladu před pokládkou dlažby</t>
  </si>
  <si>
    <t>768457914</t>
  </si>
  <si>
    <t>Příprava podkladu před provedením dlažby vysátí podlah</t>
  </si>
  <si>
    <t>https://podminky.urs.cz/item/CS_URS_2025_02/771111011</t>
  </si>
  <si>
    <t>53</t>
  </si>
  <si>
    <t>771121011</t>
  </si>
  <si>
    <t>Nátěr penetrační na podlahu</t>
  </si>
  <si>
    <t>185484893</t>
  </si>
  <si>
    <t>Příprava podkladu před provedením dlažby nátěr penetrační na podlahu</t>
  </si>
  <si>
    <t>https://podminky.urs.cz/item/CS_URS_2025_02/771121011</t>
  </si>
  <si>
    <t>54</t>
  </si>
  <si>
    <t>771151011</t>
  </si>
  <si>
    <t>Samonivelační stěrka podlah pevnosti 20 MPa tl 3 mm</t>
  </si>
  <si>
    <t>-687807059</t>
  </si>
  <si>
    <t>Příprava podkladu před provedením dlažby samonivelační stěrka min. pevnosti 20 MPa, tloušťky do 3 mm</t>
  </si>
  <si>
    <t>https://podminky.urs.cz/item/CS_URS_2025_02/771151011</t>
  </si>
  <si>
    <t>55</t>
  </si>
  <si>
    <t>771474112</t>
  </si>
  <si>
    <t>Montáž soklů z dlaždic keramických rovných lepených cementovým flexibilním lepidlem v přes 65 do 90 mm</t>
  </si>
  <si>
    <t>310178133</t>
  </si>
  <si>
    <t>Montáž soklů z dlaždic keramických lepených cementovým flexibilním lepidlem rovných, výšky přes 65 do 90 mm</t>
  </si>
  <si>
    <t>https://podminky.urs.cz/item/CS_URS_2025_02/771474112</t>
  </si>
  <si>
    <t>"103"(1+0,6+0,63+1,1+2,05)</t>
  </si>
  <si>
    <t>"104"(0,6+2,3+0,6+1,6+3,15)</t>
  </si>
  <si>
    <t>"105"1,85</t>
  </si>
  <si>
    <t>56</t>
  </si>
  <si>
    <t>59761184</t>
  </si>
  <si>
    <t>sokl keramický mrazuvzdorný povrch hladký/matný tl do 10mm výšky přes 65 do 90mm</t>
  </si>
  <si>
    <t>195101179</t>
  </si>
  <si>
    <t>15,48*1,1 'Přepočtené koeficientem množství</t>
  </si>
  <si>
    <t>57</t>
  </si>
  <si>
    <t>771574433</t>
  </si>
  <si>
    <t>Montáž podlah keramických reliéfních nebo z dekorů lepených cementovým flexibilním lepidlem přes 2 do 4 ks/m2</t>
  </si>
  <si>
    <t>333431478</t>
  </si>
  <si>
    <t>Montáž podlah z dlaždic keramických lepených cementovým flexibilním lepidlem reliéfních nebo z dekorů, tloušťky do 10 mm přes 2 do 4 ks/m2</t>
  </si>
  <si>
    <t>https://podminky.urs.cz/item/CS_URS_2025_02/771574433</t>
  </si>
  <si>
    <t>58</t>
  </si>
  <si>
    <t>59761103</t>
  </si>
  <si>
    <t>dlažba keramická slinutá mrazuvzdorná R10/A povrch reliéfní/matný tl do 10mm přes 2 do 4ks/m2</t>
  </si>
  <si>
    <t>-697865906</t>
  </si>
  <si>
    <t>36,4*1,15 'Přepočtené koeficientem množství</t>
  </si>
  <si>
    <t>59</t>
  </si>
  <si>
    <t>771591123</t>
  </si>
  <si>
    <t>Podlahy separační provazec do pružných spar průměru 8 mm</t>
  </si>
  <si>
    <t>505736518</t>
  </si>
  <si>
    <t>Podlahy - dokončovací práce separační provazec do pružných spar, průměru 8 mm</t>
  </si>
  <si>
    <t>https://podminky.urs.cz/item/CS_URS_2025_02/771591123</t>
  </si>
  <si>
    <t>"103"13,5</t>
  </si>
  <si>
    <t>"104"13</t>
  </si>
  <si>
    <t>"105"15,5</t>
  </si>
  <si>
    <t>60</t>
  </si>
  <si>
    <t>771592011</t>
  </si>
  <si>
    <t>Čištění vnitřních ploch podlah nebo schodišť po položení dlažby chemickými prostředky</t>
  </si>
  <si>
    <t>-1090112172</t>
  </si>
  <si>
    <t>Čištění vnitřních ploch po položení dlažby podlah nebo schodišť chemickými prostředky</t>
  </si>
  <si>
    <t>https://podminky.urs.cz/item/CS_URS_2025_02/771592011</t>
  </si>
  <si>
    <t>61</t>
  </si>
  <si>
    <t>998771201</t>
  </si>
  <si>
    <t>Přesun hmot procentní pro podlahy z dlaždic v objektech v do 6 m</t>
  </si>
  <si>
    <t>2098370093</t>
  </si>
  <si>
    <t>Přesun hmot pro podlahy z dlaždic stanovený procentní sazbou (%) z ceny vodorovná dopravní vzdálenost do 50 m základní v objektech výšky do 6 m</t>
  </si>
  <si>
    <t>https://podminky.urs.cz/item/CS_URS_2025_02/998771201</t>
  </si>
  <si>
    <t>62</t>
  </si>
  <si>
    <t>776111311</t>
  </si>
  <si>
    <t>Vysátí podkladu povlakových podlah</t>
  </si>
  <si>
    <t>689146524</t>
  </si>
  <si>
    <t>Příprava podkladu povlakových podlah a stěn vysátí podlah</t>
  </si>
  <si>
    <t>https://podminky.urs.cz/item/CS_URS_2025_02/776111311</t>
  </si>
  <si>
    <t>63</t>
  </si>
  <si>
    <t>776121112</t>
  </si>
  <si>
    <t>Vodou ředitelná penetrace savého podkladu povlakových podlah</t>
  </si>
  <si>
    <t>-2116752535</t>
  </si>
  <si>
    <t>Příprava podkladu povlakových podlah a stěn penetrace vodou ředitelná podlah</t>
  </si>
  <si>
    <t>https://podminky.urs.cz/item/CS_URS_2025_02/776121112</t>
  </si>
  <si>
    <t>64</t>
  </si>
  <si>
    <t>776141111</t>
  </si>
  <si>
    <t>Stěrka podlahová nivelační pro vyrovnání podkladu povlakových podlah pevnosti 20 MPa tl do 3 mm</t>
  </si>
  <si>
    <t>1736053193</t>
  </si>
  <si>
    <t>Příprava podkladu povlakových podlah a stěn vyrovnání samonivelační stěrkou podlah pevnosti 20 MPa, tloušťky do 3 mm</t>
  </si>
  <si>
    <t>https://podminky.urs.cz/item/CS_URS_2025_02/776141111</t>
  </si>
  <si>
    <t>65</t>
  </si>
  <si>
    <t>776231111</t>
  </si>
  <si>
    <t>Lepení lamel a čtverců z vinylu standardním lepidlem</t>
  </si>
  <si>
    <t>272517314</t>
  </si>
  <si>
    <t>Montáž podlahovin z vinylu lepením lamel nebo čtverců standardním lepidlem</t>
  </si>
  <si>
    <t>https://podminky.urs.cz/item/CS_URS_2025_02/776231111</t>
  </si>
  <si>
    <t>66</t>
  </si>
  <si>
    <t>11100</t>
  </si>
  <si>
    <t>podlahovina biosyntetický vinyl homogenní se změkčovadly z přírodního oleje třída zátěže 34/43, hořlavost Bfl-s1, R9, celková tl 2mm, tl. nášlapné vrstvy 2 mm, zbytkový otlak 0,02mm</t>
  </si>
  <si>
    <t>336030129</t>
  </si>
  <si>
    <t>81,67*1,1 'Přepočtené koeficientem množství</t>
  </si>
  <si>
    <t>67</t>
  </si>
  <si>
    <t>776411211</t>
  </si>
  <si>
    <t>Montáž tahaných obvodových soklíků z PVC výšky do 80 mm</t>
  </si>
  <si>
    <t>1057054369</t>
  </si>
  <si>
    <t>Montáž soklíků tahaných (fabiony) z PVC obvodových, výšky do 80 mm</t>
  </si>
  <si>
    <t>https://podminky.urs.cz/item/CS_URS_2025_02/776411211</t>
  </si>
  <si>
    <t>"106"14</t>
  </si>
  <si>
    <t>"107"24,5</t>
  </si>
  <si>
    <t>68</t>
  </si>
  <si>
    <t>-1691562545</t>
  </si>
  <si>
    <t>38,5*0,092 'Přepočtené koeficientem množství</t>
  </si>
  <si>
    <t>69</t>
  </si>
  <si>
    <t>776421312</t>
  </si>
  <si>
    <t>Montáž přechodových šroubovaných lišt</t>
  </si>
  <si>
    <t>-607650648</t>
  </si>
  <si>
    <t>Montáž lišt přechodových šroubovaných</t>
  </si>
  <si>
    <t>https://podminky.urs.cz/item/CS_URS_2025_02/776421312</t>
  </si>
  <si>
    <t>1+1,5</t>
  </si>
  <si>
    <t>70</t>
  </si>
  <si>
    <t>59054153</t>
  </si>
  <si>
    <t>profil přechodový mezi kobercem a dlažbou, laminátovou nebo dřevěnou podlahou</t>
  </si>
  <si>
    <t>-1022669267</t>
  </si>
  <si>
    <t>2,5*1,02 'Přepočtené koeficientem množství</t>
  </si>
  <si>
    <t>71</t>
  </si>
  <si>
    <t>776991222</t>
  </si>
  <si>
    <t>Základní čištění nově položených podlahovin včetně jednosložkového dvouvrstvého polymerního nátěru</t>
  </si>
  <si>
    <t>-1873238104</t>
  </si>
  <si>
    <t>Ostatní práce údržba nových podlahovin po pokládce čištění včetně ošetření polymerním nátěrem jednosložkovým dvouvrstvým</t>
  </si>
  <si>
    <t>https://podminky.urs.cz/item/CS_URS_2025_02/776991222</t>
  </si>
  <si>
    <t>72</t>
  </si>
  <si>
    <t>998776201</t>
  </si>
  <si>
    <t>Přesun hmot procentní pro podlahy povlakové v objektech v do 6 m</t>
  </si>
  <si>
    <t>1315145103</t>
  </si>
  <si>
    <t>Přesun hmot pro podlahy povlakové stanovený procentní sazbou (%) z ceny vodorovná dopravní vzdálenost do 50 m základní v objektech výšky do 6 m</t>
  </si>
  <si>
    <t>https://podminky.urs.cz/item/CS_URS_2025_02/998776201</t>
  </si>
  <si>
    <t>73</t>
  </si>
  <si>
    <t>781111011</t>
  </si>
  <si>
    <t>Ometení (oprášení) stěny při přípravě podkladu</t>
  </si>
  <si>
    <t>-1546057700</t>
  </si>
  <si>
    <t>Příprava podkladu před provedením obkladu oprášení (ometení) stěny</t>
  </si>
  <si>
    <t>https://podminky.urs.cz/item/CS_URS_2025_02/781111011</t>
  </si>
  <si>
    <t>"pod keram. obklad"</t>
  </si>
  <si>
    <t>"103"(2,2+0,65*2+2,55+0,15+1,2+0,6*3+1)*2,1+(1+0,6+0,63+1,1+2,05+1,3)*1,2</t>
  </si>
  <si>
    <t>"104"13,4*2,1</t>
  </si>
  <si>
    <t>"105"(2,3+0,4*2+0,8+0,4+1,4)*2,1+(2+1,6)*1,2</t>
  </si>
  <si>
    <t>"107"1,5*2,1</t>
  </si>
  <si>
    <t>74</t>
  </si>
  <si>
    <t>781121011</t>
  </si>
  <si>
    <t>Nátěr penetrační na stěnu</t>
  </si>
  <si>
    <t>-1949951700</t>
  </si>
  <si>
    <t>Příprava podkladu před provedením obkladu nátěr penetrační na stěnu</t>
  </si>
  <si>
    <t>https://podminky.urs.cz/item/CS_URS_2025_02/781121011</t>
  </si>
  <si>
    <t>75</t>
  </si>
  <si>
    <t>781151031</t>
  </si>
  <si>
    <t>Celoplošné vyrovnání podkladu stěrkou tl 3 mm</t>
  </si>
  <si>
    <t>986334666</t>
  </si>
  <si>
    <t>Příprava podkladu před provedením obkladu celoplošné vyrovnání podkladu stěrkou, tloušťky 3 mm</t>
  </si>
  <si>
    <t>https://podminky.urs.cz/item/CS_URS_2025_02/781151031</t>
  </si>
  <si>
    <t>"stáv. zdivo pod keram. obklad"</t>
  </si>
  <si>
    <t>"103"(1,05+0,15+1,2+0,6*4)*2,1+(1+0,6+0,63+1,1+2,05)*1,2</t>
  </si>
  <si>
    <t>"104"12,2*2,1</t>
  </si>
  <si>
    <t>"105"(2,3+0,4*2+0,7+0,5)*2,1+1,5*1,2</t>
  </si>
  <si>
    <t>76</t>
  </si>
  <si>
    <t>781472416</t>
  </si>
  <si>
    <t>Montáž obkladů keramických hladkých lepených cementovým standardním lepidlem přes 9 do 12 ks/m2</t>
  </si>
  <si>
    <t>1993262495</t>
  </si>
  <si>
    <t>Montáž keramických obkladů stěn lepených cementovým standardním lepidlem hladkých přes 9 do 12 ks/m2</t>
  </si>
  <si>
    <t>https://podminky.urs.cz/item/CS_URS_2025_02/781472416</t>
  </si>
  <si>
    <t>77</t>
  </si>
  <si>
    <t>59761790</t>
  </si>
  <si>
    <t>obklad keramický nemrazuvzdorný povrch hladký/lesklý tl do 10mm přes 9 do 12ks/m2</t>
  </si>
  <si>
    <t>351593055</t>
  </si>
  <si>
    <t>77,016*1,15 'Přepočtené koeficientem množství</t>
  </si>
  <si>
    <t>78</t>
  </si>
  <si>
    <t>781492411</t>
  </si>
  <si>
    <t>Montáž profilů rohových lepených standardním cementovým lepidlem</t>
  </si>
  <si>
    <t>677052263</t>
  </si>
  <si>
    <t>Obklad - dokončující práce montáž profilu lepeného standardním cementovým lepidlem rohového</t>
  </si>
  <si>
    <t>https://podminky.urs.cz/item/CS_URS_2025_02/781492411</t>
  </si>
  <si>
    <t>"103"9*2,1</t>
  </si>
  <si>
    <t>"104"4*2,1+4*1,2</t>
  </si>
  <si>
    <t>"105"5*2,1+1*1,2</t>
  </si>
  <si>
    <t>79</t>
  </si>
  <si>
    <t>19416008</t>
  </si>
  <si>
    <t>lišta ukončovací hliníková 10mm</t>
  </si>
  <si>
    <t>-37091725</t>
  </si>
  <si>
    <t>43,8*1,05 'Přepočtené koeficientem množství</t>
  </si>
  <si>
    <t>80</t>
  </si>
  <si>
    <t>781492451</t>
  </si>
  <si>
    <t>Montáž profilů ukončovacích lepených standardním cementovým lepidlem</t>
  </si>
  <si>
    <t>1660659530</t>
  </si>
  <si>
    <t>Obklad - dokončující práce montáž profilu lepeného standardním cementovým lepidlem ukončovacího</t>
  </si>
  <si>
    <t>https://podminky.urs.cz/item/CS_URS_2025_02/781492451</t>
  </si>
  <si>
    <t>"103"12,1</t>
  </si>
  <si>
    <t>"104"11</t>
  </si>
  <si>
    <t>"105"(2,3+0,4*2+0,8+0,4+1,4)*2,1+(2+1,6+1)*1,2</t>
  </si>
  <si>
    <t>"107"1,5+2,1*2</t>
  </si>
  <si>
    <t>81</t>
  </si>
  <si>
    <t>1146246793</t>
  </si>
  <si>
    <t>46,29*1,05 'Přepočtené koeficientem množství</t>
  </si>
  <si>
    <t>82</t>
  </si>
  <si>
    <t>781495123</t>
  </si>
  <si>
    <t>Separační provazec do pružných spar průměru 6 mm</t>
  </si>
  <si>
    <t>1160845208</t>
  </si>
  <si>
    <t>Obklad - dokončující práce ostatní práce separační provazec do pružných spar, průměru 6 mm</t>
  </si>
  <si>
    <t>https://podminky.urs.cz/item/CS_URS_2025_02/781495123</t>
  </si>
  <si>
    <t>"103"2*1,2+7*2,1</t>
  </si>
  <si>
    <t>"104"4*2,1+2*1,2</t>
  </si>
  <si>
    <t>"105"5*2,1</t>
  </si>
  <si>
    <t>83</t>
  </si>
  <si>
    <t>781495211</t>
  </si>
  <si>
    <t>Čištění vnitřních ploch stěn po provedení obkladu chemickými prostředky</t>
  </si>
  <si>
    <t>1051783928</t>
  </si>
  <si>
    <t>Čištění vnitřních ploch po provedení obkladu stěn chemickými prostředky</t>
  </si>
  <si>
    <t>https://podminky.urs.cz/item/CS_URS_2025_02/781495211</t>
  </si>
  <si>
    <t>84</t>
  </si>
  <si>
    <t>998781201</t>
  </si>
  <si>
    <t>Přesun hmot procentní pro obklady keramické v objektech v do 6 m</t>
  </si>
  <si>
    <t>-1746114482</t>
  </si>
  <si>
    <t>Přesun hmot pro obklady keramické stanovený procentní sazbou (%) z ceny vodorovná dopravní vzdálenost do 50 m základní v objektech výšky do 6 m</t>
  </si>
  <si>
    <t>https://podminky.urs.cz/item/CS_URS_2025_02/998781201</t>
  </si>
  <si>
    <t>783</t>
  </si>
  <si>
    <t>Dokončovací práce - nátěry</t>
  </si>
  <si>
    <t>85</t>
  </si>
  <si>
    <t>783827425</t>
  </si>
  <si>
    <t>Krycí dvojnásobný silikonový nátěr omítek stupně členitosti 1 a 2</t>
  </si>
  <si>
    <t>556512838</t>
  </si>
  <si>
    <t>Krycí (ochranný) nátěr omítek dvojnásobný hladkých omítek hladkých, zrnitých tenkovrstvých nebo štukových stupně členitosti 1 a 2 silikonový</t>
  </si>
  <si>
    <t>https://podminky.urs.cz/item/CS_URS_2025_02/783827425</t>
  </si>
  <si>
    <t>"101"7,3*1,8</t>
  </si>
  <si>
    <t>"102"4,3*1,8</t>
  </si>
  <si>
    <t>"105"6,7*0,9</t>
  </si>
  <si>
    <t>"106"(5,2+3,7+0,9+0,6*3+0,35*2)*1,8</t>
  </si>
  <si>
    <t>"107"(5,2+1,6)*0,9+(1,1+2,5+10,1+0,6+0,3)*1,8</t>
  </si>
  <si>
    <t>784</t>
  </si>
  <si>
    <t>Dokončovací práce - malby a tapety</t>
  </si>
  <si>
    <t>86</t>
  </si>
  <si>
    <t>784161503</t>
  </si>
  <si>
    <t>Celoplošné vyhlazení podkladu disperzní stěrkou v místnostech v přes 3,80 do 5,00 m</t>
  </si>
  <si>
    <t>526724250</t>
  </si>
  <si>
    <t>Celoplošné vyrovnání podkladu disperzní stěrkou, tloušťky do 3 mm vyhlazením v místnostech výšky přes 3,80 do 5,00 m</t>
  </si>
  <si>
    <t>https://podminky.urs.cz/item/CS_URS_2025_02/784161503</t>
  </si>
  <si>
    <t>"106"22,39</t>
  </si>
  <si>
    <t>"107"43,68</t>
  </si>
  <si>
    <t>87</t>
  </si>
  <si>
    <t>784181103</t>
  </si>
  <si>
    <t>Základní akrylátová jednonásobná bezbarvá penetrace podkladu v místnostech v přes 3,80 do 5,00 m</t>
  </si>
  <si>
    <t>1464140218</t>
  </si>
  <si>
    <t>Penetrace podkladu jednonásobná základní akrylátová bezbarvá v místnostech výšky přes 3,80 do 5,00 m</t>
  </si>
  <si>
    <t>https://podminky.urs.cz/item/CS_URS_2025_02/784181103</t>
  </si>
  <si>
    <t>"stěny štuk"215,861+17,188</t>
  </si>
  <si>
    <t>"tapepa"-22,39</t>
  </si>
  <si>
    <t>"akust. panel"-43,68</t>
  </si>
  <si>
    <t>88</t>
  </si>
  <si>
    <t>784221103</t>
  </si>
  <si>
    <t>Dvojnásobné bílé malby ze směsí za sucha dobře otěruvzdorných v místnostech přes 3,80 do 5,00 m</t>
  </si>
  <si>
    <t>386486255</t>
  </si>
  <si>
    <t>Malby z malířských směsí otěruvzdorných za sucha dvojnásobné, bílé za sucha otěruvzdorné dobře v místnostech výšky přes 3,80 do 5,00 m</t>
  </si>
  <si>
    <t>https://podminky.urs.cz/item/CS_URS_2025_02/784221103</t>
  </si>
  <si>
    <t>"stěny štuk 101-107"15,8*4,2+7*4,2+15,3*4+13,4*4+15,3*4+20,6*4+33,6*4</t>
  </si>
  <si>
    <t>"omyv. nátěr"-55,44</t>
  </si>
  <si>
    <t>"aku panel"-43,68</t>
  </si>
  <si>
    <t>"tapeta"-22,39</t>
  </si>
  <si>
    <t>"obklady"-77,016</t>
  </si>
  <si>
    <t>"strop štuk 101-102"14,85+3,06</t>
  </si>
  <si>
    <t>"strop sdk 103-105"36,4</t>
  </si>
  <si>
    <t>89</t>
  </si>
  <si>
    <t>784511035</t>
  </si>
  <si>
    <t>Lepení vliesových vzorovaných tapet na stěny v do 3,00 m</t>
  </si>
  <si>
    <t>-1283897062</t>
  </si>
  <si>
    <t>Lepení tapet (materiál ve specifikaci) výšky do 3,00 m stěn vliesových vzorovaných</t>
  </si>
  <si>
    <t>https://podminky.urs.cz/item/CS_URS_2025_02/784511035</t>
  </si>
  <si>
    <t>"106"4*4,6+2,1*1,9</t>
  </si>
  <si>
    <t>90</t>
  </si>
  <si>
    <t>68006</t>
  </si>
  <si>
    <t xml:space="preserve">tapeta vliesová vzorovaná </t>
  </si>
  <si>
    <t>381927680</t>
  </si>
  <si>
    <t>22,39*1,15 'Přepočtené koeficientem množství</t>
  </si>
  <si>
    <t>91</t>
  </si>
  <si>
    <t>784511051</t>
  </si>
  <si>
    <t>Lepení textilních tapet na stěny v do 3,00 m</t>
  </si>
  <si>
    <t>-12032820</t>
  </si>
  <si>
    <t>Lepení tapet (materiál ve specifikaci) výšky do 3,00 m stěn ostatních textilních</t>
  </si>
  <si>
    <t>https://podminky.urs.cz/item/CS_URS_2025_02/784511051</t>
  </si>
  <si>
    <t>"107"1,2*2,8*7+1,2*2,8*6</t>
  </si>
  <si>
    <t>92</t>
  </si>
  <si>
    <t>12000</t>
  </si>
  <si>
    <t xml:space="preserve">panel akustický z lisovaných netkaných textilií na stěny </t>
  </si>
  <si>
    <t>-329891014</t>
  </si>
  <si>
    <t>43,68*1,15 'Přepočtené koeficientem množství</t>
  </si>
  <si>
    <t>93</t>
  </si>
  <si>
    <t>784511101</t>
  </si>
  <si>
    <t>Příplatek k cenám lepení tapet za provádění ve v přes 3,0 m</t>
  </si>
  <si>
    <t>-513621669</t>
  </si>
  <si>
    <t>Lepení tapet (materiál ve specifikaci) Příplatek k cenám za zvýšenou pracnost provádění ve výšce přes 3,0 m</t>
  </si>
  <si>
    <t>https://podminky.urs.cz/item/CS_URS_2025_02/784511101</t>
  </si>
  <si>
    <t>94</t>
  </si>
  <si>
    <t>858122991</t>
  </si>
  <si>
    <t>786</t>
  </si>
  <si>
    <t>Dokončovací práce - čalounické úpravy</t>
  </si>
  <si>
    <t>95</t>
  </si>
  <si>
    <t>786614001</t>
  </si>
  <si>
    <t>Montáž venkovní rolety ovládané motorem plochy do 4 m2</t>
  </si>
  <si>
    <t>558091059</t>
  </si>
  <si>
    <t>Montáž venkovních rolet upevněných na rám okenního nebo dveřního otvoru nebo na ostění, ovládaných motorem, včetně horního boxu a vodících profilů, plochy do 4 m2</t>
  </si>
  <si>
    <t>https://podminky.urs.cz/item/CS_URS_2025_02/786614001</t>
  </si>
  <si>
    <t>"výdej"1</t>
  </si>
  <si>
    <t>96</t>
  </si>
  <si>
    <t>28017</t>
  </si>
  <si>
    <t>roleta plastová hliníkový box š 165mm ovládaná ručně včetně příslušenství a boxu</t>
  </si>
  <si>
    <t>1695263257</t>
  </si>
  <si>
    <t>1,6*1,2</t>
  </si>
  <si>
    <t>97</t>
  </si>
  <si>
    <t>786614003</t>
  </si>
  <si>
    <t>Montáž venkovní rolety ovládané motorem plochy přes 4 do 6 m2</t>
  </si>
  <si>
    <t>-1536256955</t>
  </si>
  <si>
    <t>Montáž venkovních rolet upevněných na rám okenního nebo dveřního otvoru nebo na ostění, ovládaných motorem, včetně horního boxu a vodících profilů, plochy přes 4 do 6 m2</t>
  </si>
  <si>
    <t>https://podminky.urs.cz/item/CS_URS_2025_02/786614003</t>
  </si>
  <si>
    <t>98</t>
  </si>
  <si>
    <t>356331435</t>
  </si>
  <si>
    <t>5*1,2</t>
  </si>
  <si>
    <t>99</t>
  </si>
  <si>
    <t>998786201</t>
  </si>
  <si>
    <t>Přesun hmot procentní pro stínění a čalounické úpravy v objektech v do 6 m</t>
  </si>
  <si>
    <t>1432784287</t>
  </si>
  <si>
    <t>Přesun hmot pro stínění a čalounické úpravy stanovený procentní sazbou (%) z ceny vodorovná dopravní vzdálenost do 50 m základní v objektech výšky do 6 m</t>
  </si>
  <si>
    <t>https://podminky.urs.cz/item/CS_URS_2025_02/998786201</t>
  </si>
  <si>
    <t>SO 01.3 - ZTI</t>
  </si>
  <si>
    <t>D1 - Vodoinstalace</t>
  </si>
  <si>
    <t xml:space="preserve">    D2 - Potrubí</t>
  </si>
  <si>
    <t xml:space="preserve">    D3 - Armatury</t>
  </si>
  <si>
    <t xml:space="preserve">    D4 - Zařizovací předměty</t>
  </si>
  <si>
    <t>D5 - Kanalizace</t>
  </si>
  <si>
    <t xml:space="preserve">    D6 - Potrubí připojovací</t>
  </si>
  <si>
    <t>D7 - Montáž</t>
  </si>
  <si>
    <t>HZS - Hodinové zúčtovací sazby</t>
  </si>
  <si>
    <t>D1</t>
  </si>
  <si>
    <t>Vodoinstalace</t>
  </si>
  <si>
    <t>D2</t>
  </si>
  <si>
    <t>Potrubí</t>
  </si>
  <si>
    <t>Pol1</t>
  </si>
  <si>
    <t>20x2,3</t>
  </si>
  <si>
    <t>Pol2</t>
  </si>
  <si>
    <t>25x2,8</t>
  </si>
  <si>
    <t>Pol3</t>
  </si>
  <si>
    <t>Vysazení T kus + napojení na stávající potrubí</t>
  </si>
  <si>
    <t>soubor</t>
  </si>
  <si>
    <t>Pol4</t>
  </si>
  <si>
    <t>Izolace potrubí</t>
  </si>
  <si>
    <t>D3</t>
  </si>
  <si>
    <t>Armatury</t>
  </si>
  <si>
    <t>Pol5</t>
  </si>
  <si>
    <t>V K83 DN20</t>
  </si>
  <si>
    <t>Pol6</t>
  </si>
  <si>
    <t>VV DN15</t>
  </si>
  <si>
    <t>Pol7</t>
  </si>
  <si>
    <t>V K125 DN20</t>
  </si>
  <si>
    <t>Pol8</t>
  </si>
  <si>
    <t>ZV DN20</t>
  </si>
  <si>
    <t>Pol9</t>
  </si>
  <si>
    <t>PV DN15 6 Bar</t>
  </si>
  <si>
    <t>Pol10</t>
  </si>
  <si>
    <t>PV DN20 6 Bar</t>
  </si>
  <si>
    <t>Pol11</t>
  </si>
  <si>
    <t>EN 12l/8 Bar</t>
  </si>
  <si>
    <t>Pol12</t>
  </si>
  <si>
    <t>Tlakoměr 0-10 Bar</t>
  </si>
  <si>
    <t>Pol13</t>
  </si>
  <si>
    <t>Stacionární ohřívač vody OKCE 250 S</t>
  </si>
  <si>
    <t>Pol14</t>
  </si>
  <si>
    <t>Elektrická topná jednotka TPK210-12/6,6 kW</t>
  </si>
  <si>
    <t>D4</t>
  </si>
  <si>
    <t>Zařizovací předměty</t>
  </si>
  <si>
    <t>Pol15</t>
  </si>
  <si>
    <t>Umyvadlo včetně zápachové uzávěrky 500x450x165mm</t>
  </si>
  <si>
    <t>Pol16</t>
  </si>
  <si>
    <t>Umyvadlová baterie stojánková s lékařskou pákou, rameno 115mm</t>
  </si>
  <si>
    <t>Pol161</t>
  </si>
  <si>
    <t>Umyvadlová baterie stojánková s pákou, rameno 104mm</t>
  </si>
  <si>
    <t>-647737200</t>
  </si>
  <si>
    <t>Pol47</t>
  </si>
  <si>
    <t>kovový zásobník na papírové ručníky 300x120x230mm</t>
  </si>
  <si>
    <t>1848817125</t>
  </si>
  <si>
    <t>Pol48</t>
  </si>
  <si>
    <t>dávkovač mýdla 85x85x147,5mm</t>
  </si>
  <si>
    <t>1535545915</t>
  </si>
  <si>
    <t>Pol49</t>
  </si>
  <si>
    <t>kovový nástěnný odpadkový koš 230x140x370mm</t>
  </si>
  <si>
    <t>834988538</t>
  </si>
  <si>
    <t>Pol17</t>
  </si>
  <si>
    <t>Rohový ventil 1/2"x3/8"</t>
  </si>
  <si>
    <t>Pol19</t>
  </si>
  <si>
    <t>Zápachová uzávěrka, dřezová</t>
  </si>
  <si>
    <t>Pol20</t>
  </si>
  <si>
    <t>Baterie stojánková, dřezová výsuvná</t>
  </si>
  <si>
    <t>Pol201</t>
  </si>
  <si>
    <t>jednootvorová sprcha na nádobí,směšovací baterie</t>
  </si>
  <si>
    <t>-1017123497</t>
  </si>
  <si>
    <t>Pol21</t>
  </si>
  <si>
    <t>Pračkový ventil - myčka, konvektomat</t>
  </si>
  <si>
    <t>D5</t>
  </si>
  <si>
    <t>Kanalizace</t>
  </si>
  <si>
    <t>D6</t>
  </si>
  <si>
    <t>Potrubí připojovací</t>
  </si>
  <si>
    <t>Pol22</t>
  </si>
  <si>
    <t>Potrubí HT DN50</t>
  </si>
  <si>
    <t>Pol23</t>
  </si>
  <si>
    <t>Potrubí HT DN100</t>
  </si>
  <si>
    <t>Pol24</t>
  </si>
  <si>
    <t>ČK DN100</t>
  </si>
  <si>
    <t>Pol25</t>
  </si>
  <si>
    <t>Tvarovky</t>
  </si>
  <si>
    <t>D7</t>
  </si>
  <si>
    <t>Montáž</t>
  </si>
  <si>
    <t>Pol26</t>
  </si>
  <si>
    <t xml:space="preserve">Demontáž a likvidace zařizovací předměty, rozvody, pomocné práce, sekání drážek, vysazení odbočky kanalizace + voda, montáž potrubí kanalizace + voda, tlaková zkouška vodovodu, montáž zař. předmětů, komplexní vyzkoušení </t>
  </si>
  <si>
    <t>hod</t>
  </si>
  <si>
    <t xml:space="preserve">Demontáž a likvidace zařizovací předměty, rozvody, pomocné práce, sekání drážek, vysazení odbočky kanalizace + voda, montáž potrubí kanalizace + voda, tlaková zkouška vodovodu, montáž zař. předmětů, komplexní vyzkoušení
</t>
  </si>
  <si>
    <t>Pol27</t>
  </si>
  <si>
    <t>Odpojení myčka, pro další využití</t>
  </si>
  <si>
    <t>-1134105129</t>
  </si>
  <si>
    <t>HZS</t>
  </si>
  <si>
    <t>Hodinové zúčtovací sazby</t>
  </si>
  <si>
    <t>HZS2491</t>
  </si>
  <si>
    <t>Hodinová zúčtovací sazba dělník zednických výpomocí</t>
  </si>
  <si>
    <t>512</t>
  </si>
  <si>
    <t>-1519732677</t>
  </si>
  <si>
    <t>Hodinové zúčtovací sazby profesí PSV zednické výpomoci a pomocné práce PSV dělník zednických výpomocí</t>
  </si>
  <si>
    <t>https://podminky.urs.cz/item/CS_URS_2025_02/HZS2491</t>
  </si>
  <si>
    <t>SO 01.4 - ELEKTRO SILNOPROUD</t>
  </si>
  <si>
    <t>D1 - Specifikace dodávky RO 1</t>
  </si>
  <si>
    <t>D3 - Elektromontáže</t>
  </si>
  <si>
    <t>OST - Ostatní</t>
  </si>
  <si>
    <t>Specifikace dodávky RO 1</t>
  </si>
  <si>
    <t>Rám s dveřmi, zámek Doppelbart (motýlek 3mm), IP54, šedá, montáž POD omítku, ŠxV=635x760</t>
  </si>
  <si>
    <t>Bočnice ProfiSNAP, standardní hloubka, V=650, sada 1 pár</t>
  </si>
  <si>
    <t>Ochranný kryt, montáž POD omítku, ŠxVxH=635x760x240</t>
  </si>
  <si>
    <t>Schránka na dokumentaci A4</t>
  </si>
  <si>
    <t>DIN lišta přístrojová hliníková, šířka skříně = 600, šířka lišty = 488 (24 modulů)</t>
  </si>
  <si>
    <t>Upevňovací úchytka s vodivým propojení (zelená)</t>
  </si>
  <si>
    <t>Upevňovací úchytka celoplastová (bílá)</t>
  </si>
  <si>
    <t>Krycí deska ProfiSNAP, s výřezem 45mm, plechová, šedá, V=150, skříň Š=600</t>
  </si>
  <si>
    <t>Krycí deska ProfiSNAP, bez výřezu, plechová, šedá, V=200, skříň Š=600</t>
  </si>
  <si>
    <t>Sestavení skříně</t>
  </si>
  <si>
    <t>kpl</t>
  </si>
  <si>
    <t>PL7-B16/3 Jistič  char B, 3-pólový, 10kA</t>
  </si>
  <si>
    <t>PL7-B16/3 Jistič char B, 3-pólový, 10kA</t>
  </si>
  <si>
    <t>PL7-B25/3 Jistič  char B, 3-pólový, 10kA</t>
  </si>
  <si>
    <t>PL7-B25/3 Jistič char B, 3-pólový, 10kA</t>
  </si>
  <si>
    <t>PF7-25/4/003-A Chránič Ir=250A, typ A, 4-pól</t>
  </si>
  <si>
    <t>PF7-40/4/003-A Chránič Ir=250A, typ A, 4-pól</t>
  </si>
  <si>
    <t>Z-RE230/S Instalační relé 230V AC, 1 zap. kont.</t>
  </si>
  <si>
    <t>IS-63/3 Hlavní vypínač, 3-pól</t>
  </si>
  <si>
    <t>LMF-10B-1N-030A In 10 A, Ue AC 230 V, charakteristika B, Idn 30 mA, 1+N-pól, šířka 1 modul, Icn 6 kA, typ A</t>
  </si>
  <si>
    <t>LMF-16B-1N-030A In 16 A, Ue AC 230 V, charakteristika B, Idn 30 mA, 1+N-pól, šířka 1 modul, Icn 6 kA, typ A</t>
  </si>
  <si>
    <t>LMF-6B-1N-030A In 6 A, Ue AC 230 V, charakteristika B, Idn 30 mA, 1+N-pól, šířka 1 modul, Icn 6 kA, typ A</t>
  </si>
  <si>
    <t>PS-LT-1100 Pomocný spínač</t>
  </si>
  <si>
    <t>Ks</t>
  </si>
  <si>
    <t>FLP-12,5 V/3 90 kA (8/20)/3 póly, vyjímatelný modul varistoru</t>
  </si>
  <si>
    <t>RSA4 Řadová svornice</t>
  </si>
  <si>
    <t>RSA6 Řadová svornice</t>
  </si>
  <si>
    <t>Elektromontáže</t>
  </si>
  <si>
    <t>Krabice přístrojová 67x67 pod omítku</t>
  </si>
  <si>
    <t>Krabice přístrojová KPR 68 pod omítku hl.66mm</t>
  </si>
  <si>
    <t>Krabice rozvodná se svorkovnicí KU 68-1903 pod omítku</t>
  </si>
  <si>
    <t>Svorkovnice 273-102 4x1-2,5mm2</t>
  </si>
  <si>
    <t>Svorkovnice 273-104 3x1-2,5mm2</t>
  </si>
  <si>
    <t>Svorkovnice 273-112 2x1-2,5mm2</t>
  </si>
  <si>
    <t>Hmoždinky HM 8/1</t>
  </si>
  <si>
    <t>kabel silový CYKY-J 3x2.5 , pevně</t>
  </si>
  <si>
    <t>kabel silový CYKY-J 5x2.5 , pevně</t>
  </si>
  <si>
    <t>kabel silový CYKY-J 5x6 , pevně</t>
  </si>
  <si>
    <t>kabel silový CYKY-O 3x1.5 , pevně</t>
  </si>
  <si>
    <t>KABEL OHEŇ RETARDUJÍCÍ  B2ca,s1,d0 1-CXKH-R-J 3x1.5 , pevně</t>
  </si>
  <si>
    <t>KABEL OHEŇ RETARDUJÍCÍ B2ca,s1,d0 1-CXKH-R-J 3x1.5 , pevně</t>
  </si>
  <si>
    <t>KABEL OHEŇ RETARDUJÍCÍ  B2ca,s1,d0 1-CXKH-R-J 5x1.5 , pevně</t>
  </si>
  <si>
    <t>KABEL OHEŇ RETARDUJÍCÍ B2ca,s1,d0 1-CXKH-R-J 5x1.5 , pevně</t>
  </si>
  <si>
    <t>UKONČENÍ  VODIČŮ V ROZVADĚČÍCH Do   2,5 mm2</t>
  </si>
  <si>
    <t>UKONČENÍ VODIČŮ V ROZVADĚČÍCH Do 2,5 mm2</t>
  </si>
  <si>
    <t>UKONČENÍ  VODIČŮ V ROZVADĚČÍCH Do   6   mm2</t>
  </si>
  <si>
    <t>UKONČENÍ VODIČŮ V ROZVADĚČÍCH Do 6 mm2</t>
  </si>
  <si>
    <t>UKONČENÍ  VODIČŮ V ROZVADĚČÍCH Do  16   mm2</t>
  </si>
  <si>
    <t>UKONČENÍ VODIČŮ V ROZVADĚČÍCH Do 16 mm2</t>
  </si>
  <si>
    <t>UKONČENÍ ŠŇŮRY V GUMOVÉ HADICI Do 5x6   mm2</t>
  </si>
  <si>
    <t>UKONČENÍ ŠŇŮRY V GUMOVÉ HADICI Do 5x6 mm2</t>
  </si>
  <si>
    <t>PŘÍSTROJ SPÍNAČE 3558-A01340 Spin. jednopólový, řazení 1, 1So</t>
  </si>
  <si>
    <t>PŘÍSTROJ SPÍNAČE 3558-A05340 Spín. sériový, řazení 5</t>
  </si>
  <si>
    <t>PŘÍSTROJ SPÍNAČE 3558-A06340 Spín. střídavý, řazení 6, 6So</t>
  </si>
  <si>
    <t>KRYT SPÍNAČE 3558A-A651 B Jednoduchý, b. bílá</t>
  </si>
  <si>
    <t>KRYT SPÍNAČE 3558A-A652 B Dělený, b. bílá</t>
  </si>
  <si>
    <t>RÁMEČEK  3901A-B10 B Jednonás.; b. bílá</t>
  </si>
  <si>
    <t>RÁMEČEK 3901A-B10 B Jednonás.; b. bílá</t>
  </si>
  <si>
    <t>SPÍNAČ  IP 44 POD OMÍTKU 3558A-06940 B Stříd.přep. řaz. 6, b.bílá</t>
  </si>
  <si>
    <t>SPÍNAČ IP 44 POD OMÍTKU 3558A-06940 B Stříd.přep. řaz. 6, b.bílá</t>
  </si>
  <si>
    <t>SPÍNAČ  IP 44 POD OMÍTKU 3558A-05940 B Sér.přep. řaz. 5, b. bílá</t>
  </si>
  <si>
    <t>SPÍNAČ IP 44 POD OMÍTKU 3558A-05940 B Sér.přep. řaz. 5, b. bílá</t>
  </si>
  <si>
    <t>VYPÍNAČ SILOVÝ P1-25/I2/SVB-SW/N Vypínač 0-I, 4-pól, 25A, na povrch IP65</t>
  </si>
  <si>
    <t>100</t>
  </si>
  <si>
    <t>ZÁSUVKA NN 5518A-A2349 B 2p+z  b. bílá</t>
  </si>
  <si>
    <t>102</t>
  </si>
  <si>
    <t>ZÁSUVKA NN 5518A-A2349 B 2p+z b. bílá</t>
  </si>
  <si>
    <t>ZÁSUVKA  IP 44 5518A-2989 B 2p+z, barva bílá</t>
  </si>
  <si>
    <t>104</t>
  </si>
  <si>
    <t>ZÁSUVKA IP 44 5518A-2989 B 2p+z, barva bílá</t>
  </si>
  <si>
    <t>MONTÁŽ ROZVODNIC Do  20 kg</t>
  </si>
  <si>
    <t>106</t>
  </si>
  <si>
    <t>MONTÁŽ ROZVODNIC Do 20 kg</t>
  </si>
  <si>
    <t>SVÍTIDLO ZÁVĚSNÉ "A1" PARZ700N LED tubulární svítidlo, hliníkový korpus, hlubokozářič, 1 x LED, 7W, 750lm, Ra80, 4000K, b. bílá</t>
  </si>
  <si>
    <t>108</t>
  </si>
  <si>
    <t>SVÍTIDLO ZÁVĚSNÉ "A2" PARZ1000N LED tubulární svítidlo, hliníkový korpus, hlubokozářič, 1 x LED, 10W, 1050lm, Ra80, 4000K, b. bílá</t>
  </si>
  <si>
    <t>110</t>
  </si>
  <si>
    <t>SVÍTIDLO PŘISAZENÉ "B" HL6000MKO Stropní LED svítidlo z hliníkového profilu, IP20, opálový kryt, 1200mm, 1 x LED, 48W, 5900lm, Ra80, 4000K, b. bílá</t>
  </si>
  <si>
    <t>112</t>
  </si>
  <si>
    <t>SVÍTIDLO DOWNLIGHT PŘISAZENÉ "C" S213cCCI129WF S213.1x29W, COB-25W, spherical reflector WF, 4000K/80+, 1 x COB CLU038-1205, 700mA/25W, G6, 29W, 3600lm, Ra80, 4000K, b. bílá</t>
  </si>
  <si>
    <t>114</t>
  </si>
  <si>
    <t>SVÍTIDLO PANEL LED "D" FIT4000A4KO600/ND/S54 LED panel, hliníkový rámeček, opál. kryt, čtverec 600x600mm, 4000K, 35W, 4100lm, IP20/IP40, průběžná sv.</t>
  </si>
  <si>
    <t>116</t>
  </si>
  <si>
    <t>SVÍTIDLO PANEL LED UQRAMA600 rám pro přisazení ke stropu 600x600</t>
  </si>
  <si>
    <t>118</t>
  </si>
  <si>
    <t>SVÍTIDLO ZÁVĚSNÉ CARISSIMA 40 Závěsné svítidlo s kovovým lakovaným stínidlem a vnitřním reflektorem + žárovka E27 11W 2700K</t>
  </si>
  <si>
    <t>120</t>
  </si>
  <si>
    <t>SVÍTIDLO ZÁVĚSNÉ prodloužení závěsu na 1,6m</t>
  </si>
  <si>
    <t>122</t>
  </si>
  <si>
    <t>SVÍTIDLO NÁSTĚNNÉ "F" Lindby Jannes kulaté, bílé, omítka, G9, lakovatelné, G9 4,5W 27000K</t>
  </si>
  <si>
    <t>124</t>
  </si>
  <si>
    <t>Led pásek 230V 10W/m, 5m, 4000K, vč. Al profilu s difuzorem IP44</t>
  </si>
  <si>
    <t>126</t>
  </si>
  <si>
    <t>SVÍTIDLO NOUZOVÉ "N1" OZN/AX3N/O/2W/B/1/SA/X/WH AX3N , přisazené, optika  "open area", 2W LED  380 lm  PREMIUM 1h  IP20, stále svítící/svítící při výpadku, bílé</t>
  </si>
  <si>
    <t>128</t>
  </si>
  <si>
    <t>SVÍTIDLO NOUZOVÉ "N1" OZN/AX3N/O/2W/B/1/SA/X/WH AX3N , přisazené, optika "open area", 2W LED 380 lm PREMIUM 1h IP20, stále svítící/svítící při výpadku, bílé</t>
  </si>
  <si>
    <t>SVÍTIDLO NOUZOVÉ "N2" OZN/LV3N/O/2W/B/1/SA/X/WH LV3N , přisazené, optika  "open area", 2W LED  380 lm  PREMIUM 1h  IP41, stále svítící/svítící při výpadku, bílé</t>
  </si>
  <si>
    <t>130</t>
  </si>
  <si>
    <t>SVÍTIDLO NOUZOVÉ "N2" OZN/LV3N/O/2W/B/1/SA/X/WH LV3N , přisazené, optika "open area", 2W LED 380 lm PREMIUM 1h IP41, stále svítící/svítící při výpadku, bílé</t>
  </si>
  <si>
    <t>SVÍTIDLO NOUZOVÉ "N3" ETS/2/EC/1/SA/WH 1W 1h trvale svítící přisazené 226x124x42mm, piktogram, IP20, b. bílá</t>
  </si>
  <si>
    <t>132</t>
  </si>
  <si>
    <t>VYBOURANI OTVORU VE ZDIVU CIHELNEM DO PRUMERU 60mm Stena do 150mm</t>
  </si>
  <si>
    <t>134</t>
  </si>
  <si>
    <t>VYBOURANI OTVORU VE ZDIVU CIHELNEM DO PRUMERU 60mm Stena do 450mm</t>
  </si>
  <si>
    <t>136</t>
  </si>
  <si>
    <t>VYSEKANI RYH VE ZDIVU CIHELNEM - HLOUBKA 30mm Sire 30 mm</t>
  </si>
  <si>
    <t>138</t>
  </si>
  <si>
    <t>VYSEKANI RYH VE ZDIVU CIHELNEM - HLOUBKA 50mm Sire 70 mm</t>
  </si>
  <si>
    <t>140</t>
  </si>
  <si>
    <t>Demontaz stavajiciho zarizeni</t>
  </si>
  <si>
    <t>142</t>
  </si>
  <si>
    <t>Napojeni na stavajici zarizeni</t>
  </si>
  <si>
    <t>144</t>
  </si>
  <si>
    <t>Zkusebni provoz</t>
  </si>
  <si>
    <t>146</t>
  </si>
  <si>
    <t>Identifikace stáv. kabeláže</t>
  </si>
  <si>
    <t>148</t>
  </si>
  <si>
    <t>Stavební přípomoce</t>
  </si>
  <si>
    <t>150</t>
  </si>
  <si>
    <t>Likvidace odpadu</t>
  </si>
  <si>
    <t>152</t>
  </si>
  <si>
    <t>KOORDINACE POSTUPU PRACI S ostatnimi profesemi</t>
  </si>
  <si>
    <t>154</t>
  </si>
  <si>
    <t>Revizni technik</t>
  </si>
  <si>
    <t>156</t>
  </si>
  <si>
    <t>Podružný materiál</t>
  </si>
  <si>
    <t>158</t>
  </si>
  <si>
    <t>OST</t>
  </si>
  <si>
    <t>Ostatní</t>
  </si>
  <si>
    <t>OST1</t>
  </si>
  <si>
    <t xml:space="preserve">Doprava </t>
  </si>
  <si>
    <t>-1828085007</t>
  </si>
  <si>
    <t>OST2</t>
  </si>
  <si>
    <t>Přesun</t>
  </si>
  <si>
    <t>311277759</t>
  </si>
  <si>
    <t>OST3</t>
  </si>
  <si>
    <t>PPV z montáže: materiál + práce</t>
  </si>
  <si>
    <t>-1642736128</t>
  </si>
  <si>
    <t>OST4</t>
  </si>
  <si>
    <t xml:space="preserve">Dodav. dokumentace </t>
  </si>
  <si>
    <t>-512388326</t>
  </si>
  <si>
    <t>SO 01.5 - ELEKTRO SLABOPROUD</t>
  </si>
  <si>
    <t xml:space="preserve">    742 - Elektroinstalace - slaboproud</t>
  </si>
  <si>
    <t>742</t>
  </si>
  <si>
    <t>Elektroinstalace - slaboproud</t>
  </si>
  <si>
    <t>74201</t>
  </si>
  <si>
    <t>Přesun zařízení (čipy atp.)</t>
  </si>
  <si>
    <t>-357542180</t>
  </si>
  <si>
    <t>-1351152391</t>
  </si>
  <si>
    <t>SO 01.6 - UT</t>
  </si>
  <si>
    <t xml:space="preserve">    735 - Ústřední vytápění - otopná tělesa</t>
  </si>
  <si>
    <t>735</t>
  </si>
  <si>
    <t>Ústřední vytápění - otopná tělesa</t>
  </si>
  <si>
    <t>7351109.R</t>
  </si>
  <si>
    <t>Opravy otopných těles článkových litinových - nový emailový nátěr, přetěsnění</t>
  </si>
  <si>
    <t>281867256</t>
  </si>
  <si>
    <t>https://podminky.urs.cz/item/CS_URS_2025_02/7351109.R</t>
  </si>
  <si>
    <t>735111810</t>
  </si>
  <si>
    <t>Demontáž otopného tělesa litinového článkového</t>
  </si>
  <si>
    <t>930494335</t>
  </si>
  <si>
    <t>Demontáž otopných těles litinových článkových</t>
  </si>
  <si>
    <t>https://podminky.urs.cz/item/CS_URS_2025_02/735111810</t>
  </si>
  <si>
    <t>735117110</t>
  </si>
  <si>
    <t>Odpojení a připojení otopného tělesa litinového po nátěru</t>
  </si>
  <si>
    <t>-1584770669</t>
  </si>
  <si>
    <t>Otopná tělesa litinová článková se základním nátěrem výkon 88-137 W/článek odpojení a připojení po nátěru</t>
  </si>
  <si>
    <t>https://podminky.urs.cz/item/CS_URS_2025_02/735117110</t>
  </si>
  <si>
    <t>735118110</t>
  </si>
  <si>
    <t>Zkoušky těsnosti otopných těles litinových článkových vodou</t>
  </si>
  <si>
    <t>282784342</t>
  </si>
  <si>
    <t>Otopná tělesa litinová zkoušky těsnosti vodou těles článkových</t>
  </si>
  <si>
    <t>https://podminky.urs.cz/item/CS_URS_2025_02/735118110</t>
  </si>
  <si>
    <t>735191902</t>
  </si>
  <si>
    <t>Vyzkoušení otopných těles litinových po opravě tlakem</t>
  </si>
  <si>
    <t>309525268</t>
  </si>
  <si>
    <t>Ostatní opravy otopných těles vyzkoušení tlakem po opravě otopných těles litinových</t>
  </si>
  <si>
    <t>https://podminky.urs.cz/item/CS_URS_2025_02/735191902</t>
  </si>
  <si>
    <t>735191904</t>
  </si>
  <si>
    <t>Vyčištění otopných těles litinových proplachem vodou</t>
  </si>
  <si>
    <t>1668394442</t>
  </si>
  <si>
    <t>Ostatní opravy otopných těles vyčištění propláchnutím vodou otopných těles litinových</t>
  </si>
  <si>
    <t>https://podminky.urs.cz/item/CS_URS_2025_02/735191904</t>
  </si>
  <si>
    <t>735191905</t>
  </si>
  <si>
    <t>Odvzdušnění otopných těles</t>
  </si>
  <si>
    <t>1926270300</t>
  </si>
  <si>
    <t>Ostatní opravy otopných těles odvzdušnění tělesa</t>
  </si>
  <si>
    <t>https://podminky.urs.cz/item/CS_URS_2025_02/735191905</t>
  </si>
  <si>
    <t>73519191.R</t>
  </si>
  <si>
    <t>Napuštění vody do otopných těles, vč. zaregulování</t>
  </si>
  <si>
    <t>-987691047</t>
  </si>
  <si>
    <t>Ostatní opravy otopných těles napuštění vody do otopného systému včetně potrubí (bez kotle a ohříváků) otopných těles, vč. zaregulování</t>
  </si>
  <si>
    <t>73549481.R</t>
  </si>
  <si>
    <t>Vypuštění vody z otopných těles</t>
  </si>
  <si>
    <t>1537150785</t>
  </si>
  <si>
    <t>Vypuštění vody z otopných soustav bez kotlů, ohříváků, zásobníků a nádrží</t>
  </si>
  <si>
    <t>998735201</t>
  </si>
  <si>
    <t>Přesun hmot procentní pro otopná tělesa v objektech v do 6 m</t>
  </si>
  <si>
    <t>-952773941</t>
  </si>
  <si>
    <t>Přesun hmot pro otopná tělesa stanovený procentní sazbou (%) z ceny vodorovná dopravní vzdálenost do 50 m základní v objektech výšky do 6 m</t>
  </si>
  <si>
    <t>https://podminky.urs.cz/item/CS_URS_2025_02/998735201</t>
  </si>
  <si>
    <t>SO 01.7 - GASTRO</t>
  </si>
  <si>
    <t xml:space="preserve">    791 - Zařízení velkokuchyní</t>
  </si>
  <si>
    <t>791</t>
  </si>
  <si>
    <t>Zařízení velkokuchyní</t>
  </si>
  <si>
    <t>7911</t>
  </si>
  <si>
    <t>Montáž gastro vybavení</t>
  </si>
  <si>
    <t>-2138298749</t>
  </si>
  <si>
    <t>79101</t>
  </si>
  <si>
    <t>pult nerezový 5200x420mm</t>
  </si>
  <si>
    <t>125910740</t>
  </si>
  <si>
    <t>79102</t>
  </si>
  <si>
    <t>pult nerezový 1200x670mm, část konzole kotvená přes L profily</t>
  </si>
  <si>
    <t>-1322004648</t>
  </si>
  <si>
    <t>79104</t>
  </si>
  <si>
    <t>pult nerezový 1600x500mm, konzole kotvená přes L profily</t>
  </si>
  <si>
    <t>-1020782787</t>
  </si>
  <si>
    <t>79103</t>
  </si>
  <si>
    <t>rošt pod podnosy nerezový 8000x670mm, 3xtrubka pr 30 mm</t>
  </si>
  <si>
    <t>314201819</t>
  </si>
  <si>
    <t>79106</t>
  </si>
  <si>
    <t>stůl nerezový 1700x600x850mm, spodní police stavitelná</t>
  </si>
  <si>
    <t>-1239548030</t>
  </si>
  <si>
    <t>79107</t>
  </si>
  <si>
    <t>stůl nerezový vstupní k myčce se dřezem 1200x800x850mm</t>
  </si>
  <si>
    <t>1532746459</t>
  </si>
  <si>
    <t>79108</t>
  </si>
  <si>
    <t>stůl nerezový 1200x800x850mm, spodní police stavitelná</t>
  </si>
  <si>
    <t>1580960212</t>
  </si>
  <si>
    <t>791013</t>
  </si>
  <si>
    <t>stůl jídelní 1200x750x750mm, kov, lamino</t>
  </si>
  <si>
    <t>-1722544300</t>
  </si>
  <si>
    <t>791014</t>
  </si>
  <si>
    <t>podstavec pod hrnce nerezový 500x500x450mm</t>
  </si>
  <si>
    <t>127454028</t>
  </si>
  <si>
    <t>791015</t>
  </si>
  <si>
    <t>police nástěnná nerezová 500x500mm, kotvená přes Lprofily</t>
  </si>
  <si>
    <t>-1618273864</t>
  </si>
  <si>
    <t>791016</t>
  </si>
  <si>
    <t>skříňka nástěnná nerezová s posuv dveřmi 1800x400x800mm</t>
  </si>
  <si>
    <t>1285067062</t>
  </si>
  <si>
    <t>791017</t>
  </si>
  <si>
    <t>dvojpolice nástěnná nerezová 900x300x360mm</t>
  </si>
  <si>
    <t>1291385514</t>
  </si>
  <si>
    <t>791018</t>
  </si>
  <si>
    <t>dvojpolice nástěnná nerezová 1800x300x360mm</t>
  </si>
  <si>
    <t>-2029101178</t>
  </si>
  <si>
    <t>791020</t>
  </si>
  <si>
    <t>dvojpolice nástěnná nerezová 1500x300x360mm</t>
  </si>
  <si>
    <t>-1867249918</t>
  </si>
  <si>
    <t>791019</t>
  </si>
  <si>
    <t>skříňka nástěnná nerezová 1600x400x800mm</t>
  </si>
  <si>
    <t>-1362284001</t>
  </si>
  <si>
    <t>791025</t>
  </si>
  <si>
    <t>varná deska - dvouplotýnka, indukce</t>
  </si>
  <si>
    <t>-629628676</t>
  </si>
  <si>
    <t>791026</t>
  </si>
  <si>
    <t>odsavač par nerez, podvěsný 500x500mm</t>
  </si>
  <si>
    <t>-375422589</t>
  </si>
  <si>
    <t>791028</t>
  </si>
  <si>
    <t>židle plast, stohovatelná</t>
  </si>
  <si>
    <t>1524382308</t>
  </si>
  <si>
    <t>791029</t>
  </si>
  <si>
    <t>zrcadlo kruh, kov pr. 500mm</t>
  </si>
  <si>
    <t>-1823631545</t>
  </si>
  <si>
    <t>791030</t>
  </si>
  <si>
    <t>transportní vozík nerezový 820x520x940mm</t>
  </si>
  <si>
    <t>-204097908</t>
  </si>
  <si>
    <t>791033</t>
  </si>
  <si>
    <t>vozík na zásobníky nerezový 550x380x1820mm, podélný zásuv</t>
  </si>
  <si>
    <t>-277241853</t>
  </si>
  <si>
    <t>791034</t>
  </si>
  <si>
    <t>pracovní skříňka nerezová 600x500x870mm, 3 zásuvky</t>
  </si>
  <si>
    <t>393159010</t>
  </si>
  <si>
    <t>791036</t>
  </si>
  <si>
    <t>koš odpadkový kov, 260x280mm</t>
  </si>
  <si>
    <t>1579663861</t>
  </si>
  <si>
    <t>791039</t>
  </si>
  <si>
    <t>koš do myčky základní 1/2, 500x250x90mm</t>
  </si>
  <si>
    <t>1636120803</t>
  </si>
  <si>
    <t>791040</t>
  </si>
  <si>
    <t>gastronádoba nerez GN 1/1 20mm, 530x325x20mm</t>
  </si>
  <si>
    <t>-1154720590</t>
  </si>
  <si>
    <t>791041</t>
  </si>
  <si>
    <t>parapet s perforací nerezový 1600x650mm</t>
  </si>
  <si>
    <t>849201922</t>
  </si>
  <si>
    <t>791021</t>
  </si>
  <si>
    <t>Demontáž ohřevná vana nerez 3-komorová 1110x600x900mm, pro další využití</t>
  </si>
  <si>
    <t>-464199952</t>
  </si>
  <si>
    <t>791022</t>
  </si>
  <si>
    <t>Demontáž ohřevná vana nerez 4-komorová 1480x600x900mm, pro další využití</t>
  </si>
  <si>
    <t>-635517612</t>
  </si>
  <si>
    <t>791023</t>
  </si>
  <si>
    <t>Demontáž vozík na talíře s ohřevem 1790x430x900mm, pro další využití</t>
  </si>
  <si>
    <t>1381250110</t>
  </si>
  <si>
    <t>791024</t>
  </si>
  <si>
    <t>Demontáž vozík výdejní na příbory a tácy, pro další využití</t>
  </si>
  <si>
    <t>1317663540</t>
  </si>
  <si>
    <t>791027</t>
  </si>
  <si>
    <t>Demontáž konvektomat nerez, pro další využití</t>
  </si>
  <si>
    <t>-1728951619</t>
  </si>
  <si>
    <t>791031</t>
  </si>
  <si>
    <t>Demontáž transportní vozík, pro další využití</t>
  </si>
  <si>
    <t>-1792341479</t>
  </si>
  <si>
    <t>791032</t>
  </si>
  <si>
    <t>Demontáž vozík pod podnosy, pro další využití</t>
  </si>
  <si>
    <t>-400380086</t>
  </si>
  <si>
    <t>791037</t>
  </si>
  <si>
    <t>Demontáž lednice 780x700x1900mm, pro další využití otočení otevírání dveří</t>
  </si>
  <si>
    <t>-605135577</t>
  </si>
  <si>
    <t>791038</t>
  </si>
  <si>
    <t xml:space="preserve">Demontáž nástěnná nerez 900x300x600mm, pro další využití </t>
  </si>
  <si>
    <t>183803122</t>
  </si>
  <si>
    <t>79105</t>
  </si>
  <si>
    <t>Demontáž stůl s dřezem 1750x600mm, pro další využití úprava čelní desky a otvoru pro baterii</t>
  </si>
  <si>
    <t>635968035</t>
  </si>
  <si>
    <t>79109</t>
  </si>
  <si>
    <t>Demontáž stůl s dvojdřezem 1800x600mm, pro další využití otvor pro baterii</t>
  </si>
  <si>
    <t>-164477744</t>
  </si>
  <si>
    <t>791010</t>
  </si>
  <si>
    <t xml:space="preserve">Demontáž stůl s policí 1500x600mm, pro další využití úprava pro dvojplotýnku </t>
  </si>
  <si>
    <t>527342953</t>
  </si>
  <si>
    <t xml:space="preserve">Demontáž stůl s policí 1500x600mm, pro další využití úprava pro dvojplotýnku
</t>
  </si>
  <si>
    <t>791011</t>
  </si>
  <si>
    <t>Demontáž stůl s policí a zásuvkou 900x600mm, pro další využití</t>
  </si>
  <si>
    <t>1150944660</t>
  </si>
  <si>
    <t>SO 02 - VRN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</si>
  <si>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</si>
  <si>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</si>
  <si>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</si>
  <si>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</si>
  <si>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</si>
  <si>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</si>
  <si>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Vedlejší rozpočtové náklady</t>
  </si>
  <si>
    <t>VRN1</t>
  </si>
  <si>
    <t>Průzkumné, zeměměřičské a projektové práce</t>
  </si>
  <si>
    <t>013254000</t>
  </si>
  <si>
    <t>Dokumentace skutečného provedení stavby</t>
  </si>
  <si>
    <t>…</t>
  </si>
  <si>
    <t>1024</t>
  </si>
  <si>
    <t>-714135828</t>
  </si>
  <si>
    <t>https://podminky.urs.cz/item/CS_URS_2025_02/013254000</t>
  </si>
  <si>
    <t>VRN3</t>
  </si>
  <si>
    <t>Zařízení staveniště</t>
  </si>
  <si>
    <t>032002000</t>
  </si>
  <si>
    <t>Vybavení staveniště</t>
  </si>
  <si>
    <t>275320280</t>
  </si>
  <si>
    <t>https://podminky.urs.cz/item/CS_URS_2025_02/032002000</t>
  </si>
  <si>
    <t>VRN4</t>
  </si>
  <si>
    <t>Inženýrská činnost</t>
  </si>
  <si>
    <t>041203000</t>
  </si>
  <si>
    <t>Technický dozor investora</t>
  </si>
  <si>
    <t>1497531235</t>
  </si>
  <si>
    <t>https://podminky.urs.cz/item/CS_URS_2025_02/041203000</t>
  </si>
  <si>
    <t>VRN7</t>
  </si>
  <si>
    <t>Provozní vlivy</t>
  </si>
  <si>
    <t>071103000</t>
  </si>
  <si>
    <t>Provoz investora</t>
  </si>
  <si>
    <t>633125811</t>
  </si>
  <si>
    <t>https://podminky.urs.cz/item/CS_URS_2025_02/071103000</t>
  </si>
  <si>
    <t>VRN9</t>
  </si>
  <si>
    <t>Ostatní náklady</t>
  </si>
  <si>
    <t>092002000</t>
  </si>
  <si>
    <t>Ostatní náklady související s provozem</t>
  </si>
  <si>
    <t>223366533</t>
  </si>
  <si>
    <t>https://podminky.urs.cz/item/CS_URS_2025_02/092002000</t>
  </si>
  <si>
    <t>"protiprašná opatření"1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</si>
  <si>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</si>
  <si>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</si>
  <si>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</si>
  <si>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</si>
  <si>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</si>
  <si>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</si>
  <si>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</si>
  <si>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</si>
  <si>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</si>
  <si>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</si>
  <si>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</si>
  <si>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</si>
  <si>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</si>
  <si>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</si>
  <si>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</si>
  <si>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</si>
  <si>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</si>
  <si>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</si>
  <si>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</si>
  <si>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</si>
  <si>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</si>
  <si>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</si>
  <si>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</si>
  <si>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</si>
  <si>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</si>
  <si>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</si>
  <si>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</si>
  <si>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</si>
  <si>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</si>
  <si>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</si>
  <si>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</si>
  <si>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</si>
  <si>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</si>
  <si>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</si>
  <si>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</si>
  <si>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</si>
  <si>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</si>
  <si>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</si>
  <si>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</si>
  <si>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</si>
  <si>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</si>
  <si>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</si>
  <si>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</si>
  <si>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</si>
  <si>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</si>
  <si>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</si>
  <si>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</si>
  <si>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</si>
  <si>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</si>
  <si>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</si>
  <si>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</si>
  <si>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</si>
  <si>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</si>
  <si>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</si>
  <si>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</si>
  <si>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</si>
  <si>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</si>
  <si>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</si>
  <si>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</si>
  <si>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</si>
  <si>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</si>
  <si>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</si>
  <si>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</si>
  <si>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</si>
  <si>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</si>
  <si>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</si>
  <si>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</si>
  <si>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</si>
  <si>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</si>
  <si>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</si>
  <si>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</si>
  <si>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</si>
  <si>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</si>
  <si>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</si>
  <si>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</si>
  <si>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</si>
  <si>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</si>
  <si>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</si>
  <si>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</si>
  <si>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</si>
  <si>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</si>
  <si>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</si>
  <si>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</si>
  <si>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</si>
  <si>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</si>
  <si>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</si>
  <si>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</si>
  <si>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</si>
  <si>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</si>
  <si>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</si>
  <si>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</si>
  <si>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</si>
  <si>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</si>
  <si>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</si>
  <si>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</si>
  <si>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</si>
  <si>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</si>
  <si>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</si>
  <si>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</si>
  <si>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</si>
  <si>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</si>
  <si>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</si>
  <si>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</si>
  <si>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</si>
  <si>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</si>
  <si>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</si>
  <si>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</si>
  <si>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</si>
  <si>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</si>
  <si>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</si>
  <si>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</si>
  <si>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</si>
  <si>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</si>
  <si>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</si>
  <si>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</si>
  <si>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</si>
  <si>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</si>
  <si>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</si>
  <si>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</si>
  <si>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</si>
  <si>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</si>
  <si>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</si>
  <si>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</si>
  <si>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</si>
  <si>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</si>
  <si>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</si>
  <si>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</si>
  <si>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</si>
  <si>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</si>
  <si>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</si>
  <si>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</si>
  <si>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</si>
  <si>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</si>
  <si>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</si>
  <si>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</si>
  <si>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</si>
  <si>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</si>
  <si>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</si>
  <si>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</si>
  <si>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</si>
  <si>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</si>
  <si>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</si>
  <si>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</si>
  <si>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</si>
  <si>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</si>
  <si>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</si>
  <si>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</si>
  <si>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</si>
  <si>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</si>
  <si>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</si>
  <si>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</si>
  <si>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</si>
  <si>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</si>
  <si>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</si>
  <si>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</si>
  <si>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</si>
  <si>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</si>
  <si>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</si>
  <si>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</si>
  <si>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</si>
  <si>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</si>
  <si>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</si>
  <si>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</si>
  <si>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</si>
  <si>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</si>
  <si>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</si>
  <si>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</si>
  <si>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</si>
  <si>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</si>
  <si>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</si>
  <si>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</si>
  <si>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</si>
  <si>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</si>
  <si>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</si>
  <si>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</si>
  <si>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</si>
  <si>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</si>
  <si>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</si>
  <si>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</si>
  <si>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</si>
  <si>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</si>
  <si>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</si>
  <si>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</si>
  <si>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</si>
  <si>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 xml:space="preserve">TSM Design s.r.o. , Srnská 46, Hlinsko 539 01 </t>
  </si>
  <si>
    <t>06544754</t>
  </si>
  <si>
    <t>CZ06544754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</si>
</sst>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14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  <protection locked="0"/>
    </xf>
    <xf numFmtId="0" fontId="8" fillId="0" borderId="0" xfId="0" applyFont="1" applyProtection="1">
      <protection locked="0"/>
    </xf>
    <xf numFmtId="0" fontId="0" fillId="0" borderId="0" xfId="0"/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0" fillId="0" borderId="1" xfId="0" applyFont="1" applyBorder="1" applyAlignment="1">
      <alignment horizontal="center" vertical="center"/>
    </xf>
    <xf numFmtId="49" fontId="42" fillId="0" borderId="1" xfId="0" applyNumberFormat="1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978035117" TargetMode="External"/><Relationship Id="rId13" Type="http://schemas.openxmlformats.org/officeDocument/2006/relationships/hyperlink" Target="https://podminky.urs.cz/item/CS_URS_2025_02/763111821" TargetMode="External"/><Relationship Id="rId18" Type="http://schemas.openxmlformats.org/officeDocument/2006/relationships/hyperlink" Target="https://podminky.urs.cz/item/CS_URS_2025_02/776201811" TargetMode="External"/><Relationship Id="rId3" Type="http://schemas.openxmlformats.org/officeDocument/2006/relationships/hyperlink" Target="https://podminky.urs.cz/item/CS_URS_2025_02/968072455" TargetMode="External"/><Relationship Id="rId21" Type="http://schemas.openxmlformats.org/officeDocument/2006/relationships/drawing" Target="../drawings/drawing2.xml"/><Relationship Id="rId7" Type="http://schemas.openxmlformats.org/officeDocument/2006/relationships/hyperlink" Target="https://podminky.urs.cz/item/CS_URS_2025_02/974029668" TargetMode="External"/><Relationship Id="rId12" Type="http://schemas.openxmlformats.org/officeDocument/2006/relationships/hyperlink" Target="https://podminky.urs.cz/item/CS_URS_2025_02/997013631" TargetMode="External"/><Relationship Id="rId17" Type="http://schemas.openxmlformats.org/officeDocument/2006/relationships/hyperlink" Target="https://podminky.urs.cz/item/CS_URS_2025_02/776111116" TargetMode="External"/><Relationship Id="rId2" Type="http://schemas.openxmlformats.org/officeDocument/2006/relationships/hyperlink" Target="https://podminky.urs.cz/item/CS_URS_2025_02/968062747" TargetMode="External"/><Relationship Id="rId16" Type="http://schemas.openxmlformats.org/officeDocument/2006/relationships/hyperlink" Target="https://podminky.urs.cz/item/CS_URS_2025_02/771573810" TargetMode="External"/><Relationship Id="rId20" Type="http://schemas.openxmlformats.org/officeDocument/2006/relationships/hyperlink" Target="https://podminky.urs.cz/item/CS_URS_2025_02/781473810" TargetMode="External"/><Relationship Id="rId1" Type="http://schemas.openxmlformats.org/officeDocument/2006/relationships/hyperlink" Target="https://podminky.urs.cz/item/CS_URS_2025_02/962031013" TargetMode="External"/><Relationship Id="rId6" Type="http://schemas.openxmlformats.org/officeDocument/2006/relationships/hyperlink" Target="https://podminky.urs.cz/item/CS_URS_2025_01/974029666" TargetMode="External"/><Relationship Id="rId11" Type="http://schemas.openxmlformats.org/officeDocument/2006/relationships/hyperlink" Target="https://podminky.urs.cz/item/CS_URS_2025_02/997013509" TargetMode="External"/><Relationship Id="rId5" Type="http://schemas.openxmlformats.org/officeDocument/2006/relationships/hyperlink" Target="https://podminky.urs.cz/item/CS_URS_2025_02/971028661" TargetMode="External"/><Relationship Id="rId15" Type="http://schemas.openxmlformats.org/officeDocument/2006/relationships/hyperlink" Target="https://podminky.urs.cz/item/CS_URS_2025_02/771473810" TargetMode="External"/><Relationship Id="rId10" Type="http://schemas.openxmlformats.org/officeDocument/2006/relationships/hyperlink" Target="https://podminky.urs.cz/item/CS_URS_2025_02/997013501" TargetMode="External"/><Relationship Id="rId19" Type="http://schemas.openxmlformats.org/officeDocument/2006/relationships/hyperlink" Target="https://podminky.urs.cz/item/CS_URS_2025_02/776410811" TargetMode="External"/><Relationship Id="rId4" Type="http://schemas.openxmlformats.org/officeDocument/2006/relationships/hyperlink" Target="https://podminky.urs.cz/item/CS_URS_2025_02/968072456" TargetMode="External"/><Relationship Id="rId9" Type="http://schemas.openxmlformats.org/officeDocument/2006/relationships/hyperlink" Target="https://podminky.urs.cz/item/CS_URS_2025_02/997013211" TargetMode="External"/><Relationship Id="rId14" Type="http://schemas.openxmlformats.org/officeDocument/2006/relationships/hyperlink" Target="https://podminky.urs.cz/item/CS_URS_2025_02/771121026" TargetMode="Externa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2/998766201" TargetMode="External"/><Relationship Id="rId21" Type="http://schemas.openxmlformats.org/officeDocument/2006/relationships/hyperlink" Target="https://podminky.urs.cz/item/CS_URS_2025_02/763111717" TargetMode="External"/><Relationship Id="rId34" Type="http://schemas.openxmlformats.org/officeDocument/2006/relationships/hyperlink" Target="https://podminky.urs.cz/item/CS_URS_2025_02/771574433" TargetMode="External"/><Relationship Id="rId42" Type="http://schemas.openxmlformats.org/officeDocument/2006/relationships/hyperlink" Target="https://podminky.urs.cz/item/CS_URS_2025_02/776411211" TargetMode="External"/><Relationship Id="rId47" Type="http://schemas.openxmlformats.org/officeDocument/2006/relationships/hyperlink" Target="https://podminky.urs.cz/item/CS_URS_2025_02/781121011" TargetMode="External"/><Relationship Id="rId50" Type="http://schemas.openxmlformats.org/officeDocument/2006/relationships/hyperlink" Target="https://podminky.urs.cz/item/CS_URS_2025_02/781492411" TargetMode="External"/><Relationship Id="rId55" Type="http://schemas.openxmlformats.org/officeDocument/2006/relationships/hyperlink" Target="https://podminky.urs.cz/item/CS_URS_2025_02/783827425" TargetMode="External"/><Relationship Id="rId63" Type="http://schemas.openxmlformats.org/officeDocument/2006/relationships/hyperlink" Target="https://podminky.urs.cz/item/CS_URS_2025_02/786614001" TargetMode="External"/><Relationship Id="rId7" Type="http://schemas.openxmlformats.org/officeDocument/2006/relationships/hyperlink" Target="https://podminky.urs.cz/item/CS_URS_2025_02/346481111" TargetMode="External"/><Relationship Id="rId2" Type="http://schemas.openxmlformats.org/officeDocument/2006/relationships/hyperlink" Target="https://podminky.urs.cz/item/CS_URS_2025_02/317941125" TargetMode="External"/><Relationship Id="rId16" Type="http://schemas.openxmlformats.org/officeDocument/2006/relationships/hyperlink" Target="https://podminky.urs.cz/item/CS_URS_2025_02/642944121" TargetMode="External"/><Relationship Id="rId29" Type="http://schemas.openxmlformats.org/officeDocument/2006/relationships/hyperlink" Target="https://podminky.urs.cz/item/CS_URS_2025_02/998767201" TargetMode="External"/><Relationship Id="rId11" Type="http://schemas.openxmlformats.org/officeDocument/2006/relationships/hyperlink" Target="https://podminky.urs.cz/item/CS_URS_2025_02/612311131" TargetMode="External"/><Relationship Id="rId24" Type="http://schemas.openxmlformats.org/officeDocument/2006/relationships/hyperlink" Target="https://podminky.urs.cz/item/CS_URS_2025_02/998763401" TargetMode="External"/><Relationship Id="rId32" Type="http://schemas.openxmlformats.org/officeDocument/2006/relationships/hyperlink" Target="https://podminky.urs.cz/item/CS_URS_2025_02/771151011" TargetMode="External"/><Relationship Id="rId37" Type="http://schemas.openxmlformats.org/officeDocument/2006/relationships/hyperlink" Target="https://podminky.urs.cz/item/CS_URS_2025_02/998771201" TargetMode="External"/><Relationship Id="rId40" Type="http://schemas.openxmlformats.org/officeDocument/2006/relationships/hyperlink" Target="https://podminky.urs.cz/item/CS_URS_2025_02/776141111" TargetMode="External"/><Relationship Id="rId45" Type="http://schemas.openxmlformats.org/officeDocument/2006/relationships/hyperlink" Target="https://podminky.urs.cz/item/CS_URS_2025_02/998776201" TargetMode="External"/><Relationship Id="rId53" Type="http://schemas.openxmlformats.org/officeDocument/2006/relationships/hyperlink" Target="https://podminky.urs.cz/item/CS_URS_2025_02/781495211" TargetMode="External"/><Relationship Id="rId58" Type="http://schemas.openxmlformats.org/officeDocument/2006/relationships/hyperlink" Target="https://podminky.urs.cz/item/CS_URS_2025_02/784221103" TargetMode="External"/><Relationship Id="rId66" Type="http://schemas.openxmlformats.org/officeDocument/2006/relationships/drawing" Target="../drawings/drawing3.xml"/><Relationship Id="rId5" Type="http://schemas.openxmlformats.org/officeDocument/2006/relationships/hyperlink" Target="https://podminky.urs.cz/item/CS_URS_2025_02/342291121" TargetMode="External"/><Relationship Id="rId61" Type="http://schemas.openxmlformats.org/officeDocument/2006/relationships/hyperlink" Target="https://podminky.urs.cz/item/CS_URS_2025_02/784511101" TargetMode="External"/><Relationship Id="rId19" Type="http://schemas.openxmlformats.org/officeDocument/2006/relationships/hyperlink" Target="https://podminky.urs.cz/item/CS_URS_2025_02/998011001" TargetMode="External"/><Relationship Id="rId14" Type="http://schemas.openxmlformats.org/officeDocument/2006/relationships/hyperlink" Target="https://podminky.urs.cz/item/CS_URS_2025_02/619991011" TargetMode="External"/><Relationship Id="rId22" Type="http://schemas.openxmlformats.org/officeDocument/2006/relationships/hyperlink" Target="https://podminky.urs.cz/item/CS_URS_2025_02/763131451" TargetMode="External"/><Relationship Id="rId27" Type="http://schemas.openxmlformats.org/officeDocument/2006/relationships/hyperlink" Target="https://podminky.urs.cz/item/CS_URS_2025_02/767620355" TargetMode="External"/><Relationship Id="rId30" Type="http://schemas.openxmlformats.org/officeDocument/2006/relationships/hyperlink" Target="https://podminky.urs.cz/item/CS_URS_2025_02/771111011" TargetMode="External"/><Relationship Id="rId35" Type="http://schemas.openxmlformats.org/officeDocument/2006/relationships/hyperlink" Target="https://podminky.urs.cz/item/CS_URS_2025_02/771591123" TargetMode="External"/><Relationship Id="rId43" Type="http://schemas.openxmlformats.org/officeDocument/2006/relationships/hyperlink" Target="https://podminky.urs.cz/item/CS_URS_2025_02/776421312" TargetMode="External"/><Relationship Id="rId48" Type="http://schemas.openxmlformats.org/officeDocument/2006/relationships/hyperlink" Target="https://podminky.urs.cz/item/CS_URS_2025_02/781151031" TargetMode="External"/><Relationship Id="rId56" Type="http://schemas.openxmlformats.org/officeDocument/2006/relationships/hyperlink" Target="https://podminky.urs.cz/item/CS_URS_2025_02/784161503" TargetMode="External"/><Relationship Id="rId64" Type="http://schemas.openxmlformats.org/officeDocument/2006/relationships/hyperlink" Target="https://podminky.urs.cz/item/CS_URS_2025_02/786614003" TargetMode="External"/><Relationship Id="rId8" Type="http://schemas.openxmlformats.org/officeDocument/2006/relationships/hyperlink" Target="https://podminky.urs.cz/item/CS_URS_2025_02/612131121" TargetMode="External"/><Relationship Id="rId51" Type="http://schemas.openxmlformats.org/officeDocument/2006/relationships/hyperlink" Target="https://podminky.urs.cz/item/CS_URS_2025_02/781492451" TargetMode="External"/><Relationship Id="rId3" Type="http://schemas.openxmlformats.org/officeDocument/2006/relationships/hyperlink" Target="https://podminky.urs.cz/item/CS_URS_2025_02/342272245" TargetMode="External"/><Relationship Id="rId12" Type="http://schemas.openxmlformats.org/officeDocument/2006/relationships/hyperlink" Target="https://podminky.urs.cz/item/CS_URS_2025_02/612315302" TargetMode="External"/><Relationship Id="rId17" Type="http://schemas.openxmlformats.org/officeDocument/2006/relationships/hyperlink" Target="https://podminky.urs.cz/item/CS_URS_2025_02/949101112" TargetMode="External"/><Relationship Id="rId25" Type="http://schemas.openxmlformats.org/officeDocument/2006/relationships/hyperlink" Target="https://podminky.urs.cz/item/CS_URS_2025_02/766660001" TargetMode="External"/><Relationship Id="rId33" Type="http://schemas.openxmlformats.org/officeDocument/2006/relationships/hyperlink" Target="https://podminky.urs.cz/item/CS_URS_2025_02/771474112" TargetMode="External"/><Relationship Id="rId38" Type="http://schemas.openxmlformats.org/officeDocument/2006/relationships/hyperlink" Target="https://podminky.urs.cz/item/CS_URS_2025_02/776111311" TargetMode="External"/><Relationship Id="rId46" Type="http://schemas.openxmlformats.org/officeDocument/2006/relationships/hyperlink" Target="https://podminky.urs.cz/item/CS_URS_2025_02/781111011" TargetMode="External"/><Relationship Id="rId59" Type="http://schemas.openxmlformats.org/officeDocument/2006/relationships/hyperlink" Target="https://podminky.urs.cz/item/CS_URS_2025_02/784511035" TargetMode="External"/><Relationship Id="rId20" Type="http://schemas.openxmlformats.org/officeDocument/2006/relationships/hyperlink" Target="https://podminky.urs.cz/item/CS_URS_2025_02/998714201" TargetMode="External"/><Relationship Id="rId41" Type="http://schemas.openxmlformats.org/officeDocument/2006/relationships/hyperlink" Target="https://podminky.urs.cz/item/CS_URS_2025_02/776231111" TargetMode="External"/><Relationship Id="rId54" Type="http://schemas.openxmlformats.org/officeDocument/2006/relationships/hyperlink" Target="https://podminky.urs.cz/item/CS_URS_2025_02/998781201" TargetMode="External"/><Relationship Id="rId62" Type="http://schemas.openxmlformats.org/officeDocument/2006/relationships/hyperlink" Target="https://podminky.urs.cz/item/CS_URS_2025_02/784511101" TargetMode="External"/><Relationship Id="rId1" Type="http://schemas.openxmlformats.org/officeDocument/2006/relationships/hyperlink" Target="https://podminky.urs.cz/item/CS_URS_2025_02/311272311" TargetMode="External"/><Relationship Id="rId6" Type="http://schemas.openxmlformats.org/officeDocument/2006/relationships/hyperlink" Target="https://podminky.urs.cz/item/CS_URS_2025_02/346244382" TargetMode="External"/><Relationship Id="rId15" Type="http://schemas.openxmlformats.org/officeDocument/2006/relationships/hyperlink" Target="https://podminky.urs.cz/item/CS_URS_2025_02/631312141" TargetMode="External"/><Relationship Id="rId23" Type="http://schemas.openxmlformats.org/officeDocument/2006/relationships/hyperlink" Target="https://podminky.urs.cz/item/CS_URS_2025_02/763131714" TargetMode="External"/><Relationship Id="rId28" Type="http://schemas.openxmlformats.org/officeDocument/2006/relationships/hyperlink" Target="https://podminky.urs.cz/item/CS_URS_2025_02/767995101" TargetMode="External"/><Relationship Id="rId36" Type="http://schemas.openxmlformats.org/officeDocument/2006/relationships/hyperlink" Target="https://podminky.urs.cz/item/CS_URS_2025_02/771592011" TargetMode="External"/><Relationship Id="rId49" Type="http://schemas.openxmlformats.org/officeDocument/2006/relationships/hyperlink" Target="https://podminky.urs.cz/item/CS_URS_2025_02/781472416" TargetMode="External"/><Relationship Id="rId57" Type="http://schemas.openxmlformats.org/officeDocument/2006/relationships/hyperlink" Target="https://podminky.urs.cz/item/CS_URS_2025_02/784181103" TargetMode="External"/><Relationship Id="rId10" Type="http://schemas.openxmlformats.org/officeDocument/2006/relationships/hyperlink" Target="https://podminky.urs.cz/item/CS_URS_2025_02/612142001" TargetMode="External"/><Relationship Id="rId31" Type="http://schemas.openxmlformats.org/officeDocument/2006/relationships/hyperlink" Target="https://podminky.urs.cz/item/CS_URS_2025_02/771121011" TargetMode="External"/><Relationship Id="rId44" Type="http://schemas.openxmlformats.org/officeDocument/2006/relationships/hyperlink" Target="https://podminky.urs.cz/item/CS_URS_2025_02/776991222" TargetMode="External"/><Relationship Id="rId52" Type="http://schemas.openxmlformats.org/officeDocument/2006/relationships/hyperlink" Target="https://podminky.urs.cz/item/CS_URS_2025_02/781495123" TargetMode="External"/><Relationship Id="rId60" Type="http://schemas.openxmlformats.org/officeDocument/2006/relationships/hyperlink" Target="https://podminky.urs.cz/item/CS_URS_2025_02/784511051" TargetMode="External"/><Relationship Id="rId65" Type="http://schemas.openxmlformats.org/officeDocument/2006/relationships/hyperlink" Target="https://podminky.urs.cz/item/CS_URS_2025_02/998786201" TargetMode="External"/><Relationship Id="rId4" Type="http://schemas.openxmlformats.org/officeDocument/2006/relationships/hyperlink" Target="https://podminky.urs.cz/item/CS_URS_2025_02/342291112" TargetMode="External"/><Relationship Id="rId9" Type="http://schemas.openxmlformats.org/officeDocument/2006/relationships/hyperlink" Target="https://podminky.urs.cz/item/CS_URS_2025_02/612135101" TargetMode="External"/><Relationship Id="rId13" Type="http://schemas.openxmlformats.org/officeDocument/2006/relationships/hyperlink" Target="https://podminky.urs.cz/item/CS_URS_2025_02/612325412" TargetMode="External"/><Relationship Id="rId18" Type="http://schemas.openxmlformats.org/officeDocument/2006/relationships/hyperlink" Target="https://podminky.urs.cz/item/CS_URS_2025_02/952901111" TargetMode="External"/><Relationship Id="rId39" Type="http://schemas.openxmlformats.org/officeDocument/2006/relationships/hyperlink" Target="https://podminky.urs.cz/item/CS_URS_2025_02/776121112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hyperlink" Target="https://podminky.urs.cz/item/CS_URS_2025_02/HZS2491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hyperlink" Target="https://podminky.urs.cz/item/CS_URS_2025_02/HZS2491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998735201" TargetMode="External"/><Relationship Id="rId3" Type="http://schemas.openxmlformats.org/officeDocument/2006/relationships/hyperlink" Target="https://podminky.urs.cz/item/CS_URS_2025_02/735117110" TargetMode="External"/><Relationship Id="rId7" Type="http://schemas.openxmlformats.org/officeDocument/2006/relationships/hyperlink" Target="https://podminky.urs.cz/item/CS_URS_2025_02/735191905" TargetMode="External"/><Relationship Id="rId2" Type="http://schemas.openxmlformats.org/officeDocument/2006/relationships/hyperlink" Target="https://podminky.urs.cz/item/CS_URS_2025_02/735111810" TargetMode="External"/><Relationship Id="rId1" Type="http://schemas.openxmlformats.org/officeDocument/2006/relationships/hyperlink" Target="https://podminky.urs.cz/item/CS_URS_2025_02/7351109.R" TargetMode="External"/><Relationship Id="rId6" Type="http://schemas.openxmlformats.org/officeDocument/2006/relationships/hyperlink" Target="https://podminky.urs.cz/item/CS_URS_2025_02/735191904" TargetMode="External"/><Relationship Id="rId5" Type="http://schemas.openxmlformats.org/officeDocument/2006/relationships/hyperlink" Target="https://podminky.urs.cz/item/CS_URS_2025_02/735191902" TargetMode="External"/><Relationship Id="rId4" Type="http://schemas.openxmlformats.org/officeDocument/2006/relationships/hyperlink" Target="https://podminky.urs.cz/item/CS_URS_2025_02/735118110" TargetMode="External"/><Relationship Id="rId9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5_02/041203000" TargetMode="External"/><Relationship Id="rId2" Type="http://schemas.openxmlformats.org/officeDocument/2006/relationships/hyperlink" Target="https://podminky.urs.cz/item/CS_URS_2025_02/032002000" TargetMode="External"/><Relationship Id="rId1" Type="http://schemas.openxmlformats.org/officeDocument/2006/relationships/hyperlink" Target="https://podminky.urs.cz/item/CS_URS_2025_02/013254000" TargetMode="External"/><Relationship Id="rId6" Type="http://schemas.openxmlformats.org/officeDocument/2006/relationships/drawing" Target="../drawings/drawing9.xml"/><Relationship Id="rId5" Type="http://schemas.openxmlformats.org/officeDocument/2006/relationships/hyperlink" Target="https://podminky.urs.cz/item/CS_URS_2025_02/092002000" TargetMode="External"/><Relationship Id="rId4" Type="http://schemas.openxmlformats.org/officeDocument/2006/relationships/hyperlink" Target="https://podminky.urs.cz/item/CS_URS_2025_02/071103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4"/>
  <sheetViews>
    <sheetView showGridLines="0" tabSelected="1" topLeftCell="A10" workbookViewId="0">
      <selection activeCell="AK26" sqref="AK26:AO26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" customHeight="1">
      <c r="AR2" s="338"/>
      <c r="AS2" s="338"/>
      <c r="AT2" s="338"/>
      <c r="AU2" s="338"/>
      <c r="AV2" s="338"/>
      <c r="AW2" s="338"/>
      <c r="AX2" s="338"/>
      <c r="AY2" s="338"/>
      <c r="AZ2" s="338"/>
      <c r="BA2" s="338"/>
      <c r="BB2" s="338"/>
      <c r="BC2" s="338"/>
      <c r="BD2" s="338"/>
      <c r="BE2" s="338"/>
      <c r="BS2" s="19" t="s">
        <v>6</v>
      </c>
      <c r="BT2" s="19" t="s">
        <v>7</v>
      </c>
    </row>
    <row r="3" spans="1:74" s="1" customFormat="1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49" t="s">
        <v>14</v>
      </c>
      <c r="L5" s="350"/>
      <c r="M5" s="350"/>
      <c r="N5" s="350"/>
      <c r="O5" s="350"/>
      <c r="P5" s="350"/>
      <c r="Q5" s="350"/>
      <c r="R5" s="350"/>
      <c r="S5" s="350"/>
      <c r="T5" s="350"/>
      <c r="U5" s="350"/>
      <c r="V5" s="350"/>
      <c r="W5" s="350"/>
      <c r="X5" s="350"/>
      <c r="Y5" s="350"/>
      <c r="Z5" s="350"/>
      <c r="AA5" s="350"/>
      <c r="AB5" s="350"/>
      <c r="AC5" s="350"/>
      <c r="AD5" s="350"/>
      <c r="AE5" s="350"/>
      <c r="AF5" s="350"/>
      <c r="AG5" s="350"/>
      <c r="AH5" s="350"/>
      <c r="AI5" s="350"/>
      <c r="AJ5" s="350"/>
      <c r="AK5" s="350"/>
      <c r="AL5" s="350"/>
      <c r="AM5" s="350"/>
      <c r="AN5" s="350"/>
      <c r="AO5" s="350"/>
      <c r="AP5" s="24"/>
      <c r="AQ5" s="24"/>
      <c r="AR5" s="22"/>
      <c r="BE5" s="346" t="s">
        <v>15</v>
      </c>
      <c r="BS5" s="19" t="s">
        <v>6</v>
      </c>
    </row>
    <row r="6" spans="1:74" s="1" customFormat="1" ht="36.9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51" t="s">
        <v>17</v>
      </c>
      <c r="L6" s="350"/>
      <c r="M6" s="350"/>
      <c r="N6" s="350"/>
      <c r="O6" s="350"/>
      <c r="P6" s="350"/>
      <c r="Q6" s="350"/>
      <c r="R6" s="350"/>
      <c r="S6" s="350"/>
      <c r="T6" s="350"/>
      <c r="U6" s="350"/>
      <c r="V6" s="350"/>
      <c r="W6" s="350"/>
      <c r="X6" s="350"/>
      <c r="Y6" s="350"/>
      <c r="Z6" s="350"/>
      <c r="AA6" s="350"/>
      <c r="AB6" s="350"/>
      <c r="AC6" s="350"/>
      <c r="AD6" s="350"/>
      <c r="AE6" s="350"/>
      <c r="AF6" s="350"/>
      <c r="AG6" s="350"/>
      <c r="AH6" s="350"/>
      <c r="AI6" s="350"/>
      <c r="AJ6" s="350"/>
      <c r="AK6" s="350"/>
      <c r="AL6" s="350"/>
      <c r="AM6" s="350"/>
      <c r="AN6" s="350"/>
      <c r="AO6" s="350"/>
      <c r="AP6" s="24"/>
      <c r="AQ6" s="24"/>
      <c r="AR6" s="22"/>
      <c r="BE6" s="347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47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35">
        <v>45947</v>
      </c>
      <c r="AO8" s="24"/>
      <c r="AP8" s="24"/>
      <c r="AQ8" s="24"/>
      <c r="AR8" s="22"/>
      <c r="BE8" s="347"/>
      <c r="BS8" s="19" t="s">
        <v>6</v>
      </c>
    </row>
    <row r="9" spans="1:74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47"/>
      <c r="BS9" s="19" t="s">
        <v>6</v>
      </c>
    </row>
    <row r="10" spans="1:74" s="1" customFormat="1" ht="12" customHeight="1">
      <c r="B10" s="23"/>
      <c r="C10" s="24"/>
      <c r="D10" s="31" t="s">
        <v>24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25</v>
      </c>
      <c r="AL10" s="24"/>
      <c r="AM10" s="24"/>
      <c r="AN10" s="29" t="s">
        <v>19</v>
      </c>
      <c r="AO10" s="24"/>
      <c r="AP10" s="24"/>
      <c r="AQ10" s="24"/>
      <c r="AR10" s="22"/>
      <c r="BE10" s="347"/>
      <c r="BS10" s="19" t="s">
        <v>6</v>
      </c>
    </row>
    <row r="11" spans="1:74" s="1" customFormat="1" ht="18.45" customHeight="1">
      <c r="B11" s="23"/>
      <c r="C11" s="24"/>
      <c r="D11" s="24"/>
      <c r="E11" s="29" t="s">
        <v>26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27</v>
      </c>
      <c r="AL11" s="24"/>
      <c r="AM11" s="24"/>
      <c r="AN11" s="29" t="s">
        <v>19</v>
      </c>
      <c r="AO11" s="24"/>
      <c r="AP11" s="24"/>
      <c r="AQ11" s="24"/>
      <c r="AR11" s="22"/>
      <c r="BE11" s="347"/>
      <c r="BS11" s="19" t="s">
        <v>6</v>
      </c>
    </row>
    <row r="12" spans="1:74" s="1" customFormat="1" ht="6.9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47"/>
      <c r="BS12" s="19" t="s">
        <v>6</v>
      </c>
    </row>
    <row r="13" spans="1:74" s="1" customFormat="1" ht="12" customHeight="1">
      <c r="B13" s="23"/>
      <c r="C13" s="24"/>
      <c r="D13" s="31" t="s">
        <v>28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25</v>
      </c>
      <c r="AL13" s="24"/>
      <c r="AM13" s="24"/>
      <c r="AN13" s="33" t="s">
        <v>1614</v>
      </c>
      <c r="AO13" s="24"/>
      <c r="AP13" s="24"/>
      <c r="AQ13" s="24"/>
      <c r="AR13" s="22"/>
      <c r="BE13" s="347"/>
      <c r="BS13" s="19" t="s">
        <v>6</v>
      </c>
    </row>
    <row r="14" spans="1:74" ht="13.2">
      <c r="B14" s="23"/>
      <c r="C14" s="24"/>
      <c r="D14" s="24"/>
      <c r="E14" s="352" t="s">
        <v>1613</v>
      </c>
      <c r="F14" s="353"/>
      <c r="G14" s="353"/>
      <c r="H14" s="353"/>
      <c r="I14" s="353"/>
      <c r="J14" s="353"/>
      <c r="K14" s="353"/>
      <c r="L14" s="353"/>
      <c r="M14" s="353"/>
      <c r="N14" s="353"/>
      <c r="O14" s="353"/>
      <c r="P14" s="353"/>
      <c r="Q14" s="353"/>
      <c r="R14" s="353"/>
      <c r="S14" s="353"/>
      <c r="T14" s="353"/>
      <c r="U14" s="353"/>
      <c r="V14" s="353"/>
      <c r="W14" s="353"/>
      <c r="X14" s="353"/>
      <c r="Y14" s="353"/>
      <c r="Z14" s="353"/>
      <c r="AA14" s="353"/>
      <c r="AB14" s="353"/>
      <c r="AC14" s="353"/>
      <c r="AD14" s="353"/>
      <c r="AE14" s="353"/>
      <c r="AF14" s="353"/>
      <c r="AG14" s="353"/>
      <c r="AH14" s="353"/>
      <c r="AI14" s="353"/>
      <c r="AJ14" s="353"/>
      <c r="AK14" s="31" t="s">
        <v>27</v>
      </c>
      <c r="AL14" s="24"/>
      <c r="AM14" s="24"/>
      <c r="AN14" s="33" t="s">
        <v>1615</v>
      </c>
      <c r="AO14" s="24"/>
      <c r="AP14" s="24"/>
      <c r="AQ14" s="24"/>
      <c r="AR14" s="22"/>
      <c r="BE14" s="347"/>
      <c r="BS14" s="19" t="s">
        <v>6</v>
      </c>
    </row>
    <row r="15" spans="1:74" s="1" customFormat="1" ht="6.9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47"/>
      <c r="BS15" s="19" t="s">
        <v>4</v>
      </c>
    </row>
    <row r="16" spans="1:74" s="1" customFormat="1" ht="12" customHeight="1">
      <c r="B16" s="23"/>
      <c r="C16" s="24"/>
      <c r="D16" s="31" t="s">
        <v>29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25</v>
      </c>
      <c r="AL16" s="24"/>
      <c r="AM16" s="24"/>
      <c r="AN16" s="29" t="s">
        <v>19</v>
      </c>
      <c r="AO16" s="24"/>
      <c r="AP16" s="24"/>
      <c r="AQ16" s="24"/>
      <c r="AR16" s="22"/>
      <c r="BE16" s="347"/>
      <c r="BS16" s="19" t="s">
        <v>4</v>
      </c>
    </row>
    <row r="17" spans="1:71" s="1" customFormat="1" ht="18.45" customHeight="1">
      <c r="B17" s="23"/>
      <c r="C17" s="24"/>
      <c r="D17" s="24"/>
      <c r="E17" s="29" t="s">
        <v>30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27</v>
      </c>
      <c r="AL17" s="24"/>
      <c r="AM17" s="24"/>
      <c r="AN17" s="29" t="s">
        <v>19</v>
      </c>
      <c r="AO17" s="24"/>
      <c r="AP17" s="24"/>
      <c r="AQ17" s="24"/>
      <c r="AR17" s="22"/>
      <c r="BE17" s="347"/>
      <c r="BS17" s="19" t="s">
        <v>31</v>
      </c>
    </row>
    <row r="18" spans="1:71" s="1" customFormat="1" ht="6.9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47"/>
      <c r="BS18" s="19" t="s">
        <v>6</v>
      </c>
    </row>
    <row r="19" spans="1:71" s="1" customFormat="1" ht="12" customHeight="1">
      <c r="B19" s="23"/>
      <c r="C19" s="24"/>
      <c r="D19" s="31" t="s">
        <v>32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25</v>
      </c>
      <c r="AL19" s="24"/>
      <c r="AM19" s="24"/>
      <c r="AN19" s="29" t="s">
        <v>19</v>
      </c>
      <c r="AO19" s="24"/>
      <c r="AP19" s="24"/>
      <c r="AQ19" s="24"/>
      <c r="AR19" s="22"/>
      <c r="BE19" s="347"/>
      <c r="BS19" s="19" t="s">
        <v>6</v>
      </c>
    </row>
    <row r="20" spans="1:71" s="1" customFormat="1" ht="18.45" customHeight="1">
      <c r="B20" s="23"/>
      <c r="C20" s="24"/>
      <c r="D20" s="24"/>
      <c r="E20" s="29" t="s">
        <v>33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27</v>
      </c>
      <c r="AL20" s="24"/>
      <c r="AM20" s="24"/>
      <c r="AN20" s="29" t="s">
        <v>19</v>
      </c>
      <c r="AO20" s="24"/>
      <c r="AP20" s="24"/>
      <c r="AQ20" s="24"/>
      <c r="AR20" s="22"/>
      <c r="BE20" s="347"/>
      <c r="BS20" s="19" t="s">
        <v>31</v>
      </c>
    </row>
    <row r="21" spans="1:71" s="1" customFormat="1" ht="6.9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47"/>
    </row>
    <row r="22" spans="1:71" s="1" customFormat="1" ht="12" customHeight="1">
      <c r="B22" s="23"/>
      <c r="C22" s="24"/>
      <c r="D22" s="31" t="s">
        <v>34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47"/>
    </row>
    <row r="23" spans="1:71" s="1" customFormat="1" ht="47.25" customHeight="1">
      <c r="B23" s="23"/>
      <c r="C23" s="24"/>
      <c r="D23" s="24"/>
      <c r="E23" s="354" t="s">
        <v>35</v>
      </c>
      <c r="F23" s="354"/>
      <c r="G23" s="354"/>
      <c r="H23" s="354"/>
      <c r="I23" s="354"/>
      <c r="J23" s="354"/>
      <c r="K23" s="354"/>
      <c r="L23" s="354"/>
      <c r="M23" s="354"/>
      <c r="N23" s="354"/>
      <c r="O23" s="354"/>
      <c r="P23" s="354"/>
      <c r="Q23" s="354"/>
      <c r="R23" s="354"/>
      <c r="S23" s="354"/>
      <c r="T23" s="354"/>
      <c r="U23" s="354"/>
      <c r="V23" s="354"/>
      <c r="W23" s="354"/>
      <c r="X23" s="354"/>
      <c r="Y23" s="354"/>
      <c r="Z23" s="354"/>
      <c r="AA23" s="354"/>
      <c r="AB23" s="354"/>
      <c r="AC23" s="354"/>
      <c r="AD23" s="354"/>
      <c r="AE23" s="354"/>
      <c r="AF23" s="354"/>
      <c r="AG23" s="354"/>
      <c r="AH23" s="354"/>
      <c r="AI23" s="354"/>
      <c r="AJ23" s="354"/>
      <c r="AK23" s="354"/>
      <c r="AL23" s="354"/>
      <c r="AM23" s="354"/>
      <c r="AN23" s="354"/>
      <c r="AO23" s="24"/>
      <c r="AP23" s="24"/>
      <c r="AQ23" s="24"/>
      <c r="AR23" s="22"/>
      <c r="BE23" s="347"/>
    </row>
    <row r="24" spans="1:71" s="1" customFormat="1" ht="6.9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47"/>
    </row>
    <row r="25" spans="1:71" s="1" customFormat="1" ht="6.9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47"/>
    </row>
    <row r="26" spans="1:71" s="2" customFormat="1" ht="25.95" customHeight="1">
      <c r="A26" s="36"/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55">
        <f>ROUND(AG54,2)</f>
        <v>2740614.05</v>
      </c>
      <c r="AL26" s="356"/>
      <c r="AM26" s="356"/>
      <c r="AN26" s="356"/>
      <c r="AO26" s="356"/>
      <c r="AP26" s="38"/>
      <c r="AQ26" s="38"/>
      <c r="AR26" s="41"/>
      <c r="BE26" s="347"/>
    </row>
    <row r="27" spans="1:71" s="2" customFormat="1" ht="6.9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47"/>
    </row>
    <row r="28" spans="1:71" s="2" customFormat="1" ht="13.2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57" t="s">
        <v>37</v>
      </c>
      <c r="M28" s="357"/>
      <c r="N28" s="357"/>
      <c r="O28" s="357"/>
      <c r="P28" s="357"/>
      <c r="Q28" s="38"/>
      <c r="R28" s="38"/>
      <c r="S28" s="38"/>
      <c r="T28" s="38"/>
      <c r="U28" s="38"/>
      <c r="V28" s="38"/>
      <c r="W28" s="357" t="s">
        <v>38</v>
      </c>
      <c r="X28" s="357"/>
      <c r="Y28" s="357"/>
      <c r="Z28" s="357"/>
      <c r="AA28" s="357"/>
      <c r="AB28" s="357"/>
      <c r="AC28" s="357"/>
      <c r="AD28" s="357"/>
      <c r="AE28" s="357"/>
      <c r="AF28" s="38"/>
      <c r="AG28" s="38"/>
      <c r="AH28" s="38"/>
      <c r="AI28" s="38"/>
      <c r="AJ28" s="38"/>
      <c r="AK28" s="357" t="s">
        <v>39</v>
      </c>
      <c r="AL28" s="357"/>
      <c r="AM28" s="357"/>
      <c r="AN28" s="357"/>
      <c r="AO28" s="357"/>
      <c r="AP28" s="38"/>
      <c r="AQ28" s="38"/>
      <c r="AR28" s="41"/>
      <c r="BE28" s="347"/>
    </row>
    <row r="29" spans="1:71" s="3" customFormat="1" ht="14.4" customHeight="1">
      <c r="B29" s="42"/>
      <c r="C29" s="43"/>
      <c r="D29" s="31" t="s">
        <v>40</v>
      </c>
      <c r="E29" s="43"/>
      <c r="F29" s="31" t="s">
        <v>41</v>
      </c>
      <c r="G29" s="43"/>
      <c r="H29" s="43"/>
      <c r="I29" s="43"/>
      <c r="J29" s="43"/>
      <c r="K29" s="43"/>
      <c r="L29" s="341">
        <v>0.21</v>
      </c>
      <c r="M29" s="340"/>
      <c r="N29" s="340"/>
      <c r="O29" s="340"/>
      <c r="P29" s="340"/>
      <c r="Q29" s="43"/>
      <c r="R29" s="43"/>
      <c r="S29" s="43"/>
      <c r="T29" s="43"/>
      <c r="U29" s="43"/>
      <c r="V29" s="43"/>
      <c r="W29" s="339">
        <f>ROUND(AZ54, 2)</f>
        <v>2740614.05</v>
      </c>
      <c r="X29" s="340"/>
      <c r="Y29" s="340"/>
      <c r="Z29" s="340"/>
      <c r="AA29" s="340"/>
      <c r="AB29" s="340"/>
      <c r="AC29" s="340"/>
      <c r="AD29" s="340"/>
      <c r="AE29" s="340"/>
      <c r="AF29" s="43"/>
      <c r="AG29" s="43"/>
      <c r="AH29" s="43"/>
      <c r="AI29" s="43"/>
      <c r="AJ29" s="43"/>
      <c r="AK29" s="339">
        <f>ROUND(AV54, 2)</f>
        <v>575528.94999999995</v>
      </c>
      <c r="AL29" s="340"/>
      <c r="AM29" s="340"/>
      <c r="AN29" s="340"/>
      <c r="AO29" s="340"/>
      <c r="AP29" s="43"/>
      <c r="AQ29" s="43"/>
      <c r="AR29" s="44"/>
      <c r="BE29" s="348"/>
    </row>
    <row r="30" spans="1:71" s="3" customFormat="1" ht="14.4" customHeight="1">
      <c r="B30" s="42"/>
      <c r="C30" s="43"/>
      <c r="D30" s="43"/>
      <c r="E30" s="43"/>
      <c r="F30" s="31" t="s">
        <v>42</v>
      </c>
      <c r="G30" s="43"/>
      <c r="H30" s="43"/>
      <c r="I30" s="43"/>
      <c r="J30" s="43"/>
      <c r="K30" s="43"/>
      <c r="L30" s="341">
        <v>0.12</v>
      </c>
      <c r="M30" s="340"/>
      <c r="N30" s="340"/>
      <c r="O30" s="340"/>
      <c r="P30" s="340"/>
      <c r="Q30" s="43"/>
      <c r="R30" s="43"/>
      <c r="S30" s="43"/>
      <c r="T30" s="43"/>
      <c r="U30" s="43"/>
      <c r="V30" s="43"/>
      <c r="W30" s="339">
        <f>ROUND(BA54, 2)</f>
        <v>0</v>
      </c>
      <c r="X30" s="340"/>
      <c r="Y30" s="340"/>
      <c r="Z30" s="340"/>
      <c r="AA30" s="340"/>
      <c r="AB30" s="340"/>
      <c r="AC30" s="340"/>
      <c r="AD30" s="340"/>
      <c r="AE30" s="340"/>
      <c r="AF30" s="43"/>
      <c r="AG30" s="43"/>
      <c r="AH30" s="43"/>
      <c r="AI30" s="43"/>
      <c r="AJ30" s="43"/>
      <c r="AK30" s="339">
        <f>ROUND(AW54, 2)</f>
        <v>0</v>
      </c>
      <c r="AL30" s="340"/>
      <c r="AM30" s="340"/>
      <c r="AN30" s="340"/>
      <c r="AO30" s="340"/>
      <c r="AP30" s="43"/>
      <c r="AQ30" s="43"/>
      <c r="AR30" s="44"/>
      <c r="BE30" s="348"/>
    </row>
    <row r="31" spans="1:71" s="3" customFormat="1" ht="14.4" hidden="1" customHeight="1">
      <c r="B31" s="42"/>
      <c r="C31" s="43"/>
      <c r="D31" s="43"/>
      <c r="E31" s="43"/>
      <c r="F31" s="31" t="s">
        <v>43</v>
      </c>
      <c r="G31" s="43"/>
      <c r="H31" s="43"/>
      <c r="I31" s="43"/>
      <c r="J31" s="43"/>
      <c r="K31" s="43"/>
      <c r="L31" s="341">
        <v>0.21</v>
      </c>
      <c r="M31" s="340"/>
      <c r="N31" s="340"/>
      <c r="O31" s="340"/>
      <c r="P31" s="340"/>
      <c r="Q31" s="43"/>
      <c r="R31" s="43"/>
      <c r="S31" s="43"/>
      <c r="T31" s="43"/>
      <c r="U31" s="43"/>
      <c r="V31" s="43"/>
      <c r="W31" s="339">
        <f>ROUND(BB54, 2)</f>
        <v>0</v>
      </c>
      <c r="X31" s="340"/>
      <c r="Y31" s="340"/>
      <c r="Z31" s="340"/>
      <c r="AA31" s="340"/>
      <c r="AB31" s="340"/>
      <c r="AC31" s="340"/>
      <c r="AD31" s="340"/>
      <c r="AE31" s="340"/>
      <c r="AF31" s="43"/>
      <c r="AG31" s="43"/>
      <c r="AH31" s="43"/>
      <c r="AI31" s="43"/>
      <c r="AJ31" s="43"/>
      <c r="AK31" s="339">
        <v>0</v>
      </c>
      <c r="AL31" s="340"/>
      <c r="AM31" s="340"/>
      <c r="AN31" s="340"/>
      <c r="AO31" s="340"/>
      <c r="AP31" s="43"/>
      <c r="AQ31" s="43"/>
      <c r="AR31" s="44"/>
      <c r="BE31" s="348"/>
    </row>
    <row r="32" spans="1:71" s="3" customFormat="1" ht="14.4" hidden="1" customHeight="1">
      <c r="B32" s="42"/>
      <c r="C32" s="43"/>
      <c r="D32" s="43"/>
      <c r="E32" s="43"/>
      <c r="F32" s="31" t="s">
        <v>44</v>
      </c>
      <c r="G32" s="43"/>
      <c r="H32" s="43"/>
      <c r="I32" s="43"/>
      <c r="J32" s="43"/>
      <c r="K32" s="43"/>
      <c r="L32" s="341">
        <v>0.12</v>
      </c>
      <c r="M32" s="340"/>
      <c r="N32" s="340"/>
      <c r="O32" s="340"/>
      <c r="P32" s="340"/>
      <c r="Q32" s="43"/>
      <c r="R32" s="43"/>
      <c r="S32" s="43"/>
      <c r="T32" s="43"/>
      <c r="U32" s="43"/>
      <c r="V32" s="43"/>
      <c r="W32" s="339">
        <f>ROUND(BC54, 2)</f>
        <v>0</v>
      </c>
      <c r="X32" s="340"/>
      <c r="Y32" s="340"/>
      <c r="Z32" s="340"/>
      <c r="AA32" s="340"/>
      <c r="AB32" s="340"/>
      <c r="AC32" s="340"/>
      <c r="AD32" s="340"/>
      <c r="AE32" s="340"/>
      <c r="AF32" s="43"/>
      <c r="AG32" s="43"/>
      <c r="AH32" s="43"/>
      <c r="AI32" s="43"/>
      <c r="AJ32" s="43"/>
      <c r="AK32" s="339">
        <v>0</v>
      </c>
      <c r="AL32" s="340"/>
      <c r="AM32" s="340"/>
      <c r="AN32" s="340"/>
      <c r="AO32" s="340"/>
      <c r="AP32" s="43"/>
      <c r="AQ32" s="43"/>
      <c r="AR32" s="44"/>
      <c r="BE32" s="348"/>
    </row>
    <row r="33" spans="1:57" s="3" customFormat="1" ht="14.4" hidden="1" customHeight="1">
      <c r="B33" s="42"/>
      <c r="C33" s="43"/>
      <c r="D33" s="43"/>
      <c r="E33" s="43"/>
      <c r="F33" s="31" t="s">
        <v>45</v>
      </c>
      <c r="G33" s="43"/>
      <c r="H33" s="43"/>
      <c r="I33" s="43"/>
      <c r="J33" s="43"/>
      <c r="K33" s="43"/>
      <c r="L33" s="341">
        <v>0</v>
      </c>
      <c r="M33" s="340"/>
      <c r="N33" s="340"/>
      <c r="O33" s="340"/>
      <c r="P33" s="340"/>
      <c r="Q33" s="43"/>
      <c r="R33" s="43"/>
      <c r="S33" s="43"/>
      <c r="T33" s="43"/>
      <c r="U33" s="43"/>
      <c r="V33" s="43"/>
      <c r="W33" s="339">
        <f>ROUND(BD54, 2)</f>
        <v>0</v>
      </c>
      <c r="X33" s="340"/>
      <c r="Y33" s="340"/>
      <c r="Z33" s="340"/>
      <c r="AA33" s="340"/>
      <c r="AB33" s="340"/>
      <c r="AC33" s="340"/>
      <c r="AD33" s="340"/>
      <c r="AE33" s="340"/>
      <c r="AF33" s="43"/>
      <c r="AG33" s="43"/>
      <c r="AH33" s="43"/>
      <c r="AI33" s="43"/>
      <c r="AJ33" s="43"/>
      <c r="AK33" s="339">
        <v>0</v>
      </c>
      <c r="AL33" s="340"/>
      <c r="AM33" s="340"/>
      <c r="AN33" s="340"/>
      <c r="AO33" s="340"/>
      <c r="AP33" s="43"/>
      <c r="AQ33" s="43"/>
      <c r="AR33" s="44"/>
    </row>
    <row r="34" spans="1:57" s="2" customFormat="1" ht="6.9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5" customHeight="1">
      <c r="A35" s="36"/>
      <c r="B35" s="37"/>
      <c r="C35" s="45"/>
      <c r="D35" s="46" t="s">
        <v>46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47</v>
      </c>
      <c r="U35" s="47"/>
      <c r="V35" s="47"/>
      <c r="W35" s="47"/>
      <c r="X35" s="345" t="s">
        <v>48</v>
      </c>
      <c r="Y35" s="343"/>
      <c r="Z35" s="343"/>
      <c r="AA35" s="343"/>
      <c r="AB35" s="343"/>
      <c r="AC35" s="47"/>
      <c r="AD35" s="47"/>
      <c r="AE35" s="47"/>
      <c r="AF35" s="47"/>
      <c r="AG35" s="47"/>
      <c r="AH35" s="47"/>
      <c r="AI35" s="47"/>
      <c r="AJ35" s="47"/>
      <c r="AK35" s="342">
        <f>SUM(AK26:AK33)</f>
        <v>3316143</v>
      </c>
      <c r="AL35" s="343"/>
      <c r="AM35" s="343"/>
      <c r="AN35" s="343"/>
      <c r="AO35" s="344"/>
      <c r="AP35" s="45"/>
      <c r="AQ35" s="45"/>
      <c r="AR35" s="41"/>
      <c r="BE35" s="36"/>
    </row>
    <row r="36" spans="1:57" s="2" customFormat="1" ht="6.9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" customHeight="1">
      <c r="A42" s="36"/>
      <c r="B42" s="37"/>
      <c r="C42" s="25" t="s">
        <v>49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0162025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60" t="str">
        <f>K6</f>
        <v>Rekonstrukce školní jídelny - výdejny - Gymnázium Polička</v>
      </c>
      <c r="M45" s="361"/>
      <c r="N45" s="361"/>
      <c r="O45" s="361"/>
      <c r="P45" s="361"/>
      <c r="Q45" s="361"/>
      <c r="R45" s="361"/>
      <c r="S45" s="361"/>
      <c r="T45" s="361"/>
      <c r="U45" s="361"/>
      <c r="V45" s="361"/>
      <c r="W45" s="361"/>
      <c r="X45" s="361"/>
      <c r="Y45" s="361"/>
      <c r="Z45" s="361"/>
      <c r="AA45" s="361"/>
      <c r="AB45" s="361"/>
      <c r="AC45" s="361"/>
      <c r="AD45" s="361"/>
      <c r="AE45" s="361"/>
      <c r="AF45" s="361"/>
      <c r="AG45" s="361"/>
      <c r="AH45" s="361"/>
      <c r="AI45" s="361"/>
      <c r="AJ45" s="361"/>
      <c r="AK45" s="361"/>
      <c r="AL45" s="361"/>
      <c r="AM45" s="361"/>
      <c r="AN45" s="361"/>
      <c r="AO45" s="361"/>
      <c r="AP45" s="58"/>
      <c r="AQ45" s="58"/>
      <c r="AR45" s="59"/>
    </row>
    <row r="46" spans="1:57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>Polička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62">
        <f>IF(AN8= "","",AN8)</f>
        <v>45947</v>
      </c>
      <c r="AN47" s="362"/>
      <c r="AO47" s="38"/>
      <c r="AP47" s="38"/>
      <c r="AQ47" s="38"/>
      <c r="AR47" s="41"/>
      <c r="BE47" s="36"/>
    </row>
    <row r="48" spans="1:57" s="2" customFormat="1" ht="6.9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25.65" customHeight="1">
      <c r="A49" s="36"/>
      <c r="B49" s="37"/>
      <c r="C49" s="31" t="s">
        <v>24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Gymnázium Polička, nábř.Svobody 306,572 01 Polička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29</v>
      </c>
      <c r="AJ49" s="38"/>
      <c r="AK49" s="38"/>
      <c r="AL49" s="38"/>
      <c r="AM49" s="363" t="str">
        <f>IF(E17="","",E17)</f>
        <v xml:space="preserve">KALVODA &amp; KOSNAR ARCHITEKTI </v>
      </c>
      <c r="AN49" s="364"/>
      <c r="AO49" s="364"/>
      <c r="AP49" s="364"/>
      <c r="AQ49" s="38"/>
      <c r="AR49" s="41"/>
      <c r="AS49" s="368" t="s">
        <v>50</v>
      </c>
      <c r="AT49" s="369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15" customHeight="1">
      <c r="A50" s="36"/>
      <c r="B50" s="37"/>
      <c r="C50" s="31" t="s">
        <v>28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 xml:space="preserve">TSM Design s.r.o. , Srnská 46, Hlinsko 539 01 </v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32</v>
      </c>
      <c r="AJ50" s="38"/>
      <c r="AK50" s="38"/>
      <c r="AL50" s="38"/>
      <c r="AM50" s="363" t="str">
        <f>IF(E20="","",E20)</f>
        <v xml:space="preserve"> </v>
      </c>
      <c r="AN50" s="364"/>
      <c r="AO50" s="364"/>
      <c r="AP50" s="364"/>
      <c r="AQ50" s="38"/>
      <c r="AR50" s="41"/>
      <c r="AS50" s="370"/>
      <c r="AT50" s="371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72"/>
      <c r="AT51" s="373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74" t="s">
        <v>51</v>
      </c>
      <c r="D52" s="375"/>
      <c r="E52" s="375"/>
      <c r="F52" s="375"/>
      <c r="G52" s="375"/>
      <c r="H52" s="68"/>
      <c r="I52" s="377" t="s">
        <v>52</v>
      </c>
      <c r="J52" s="375"/>
      <c r="K52" s="375"/>
      <c r="L52" s="375"/>
      <c r="M52" s="375"/>
      <c r="N52" s="375"/>
      <c r="O52" s="375"/>
      <c r="P52" s="375"/>
      <c r="Q52" s="375"/>
      <c r="R52" s="375"/>
      <c r="S52" s="375"/>
      <c r="T52" s="375"/>
      <c r="U52" s="375"/>
      <c r="V52" s="375"/>
      <c r="W52" s="375"/>
      <c r="X52" s="375"/>
      <c r="Y52" s="375"/>
      <c r="Z52" s="375"/>
      <c r="AA52" s="375"/>
      <c r="AB52" s="375"/>
      <c r="AC52" s="375"/>
      <c r="AD52" s="375"/>
      <c r="AE52" s="375"/>
      <c r="AF52" s="375"/>
      <c r="AG52" s="376" t="s">
        <v>53</v>
      </c>
      <c r="AH52" s="375"/>
      <c r="AI52" s="375"/>
      <c r="AJ52" s="375"/>
      <c r="AK52" s="375"/>
      <c r="AL52" s="375"/>
      <c r="AM52" s="375"/>
      <c r="AN52" s="377" t="s">
        <v>54</v>
      </c>
      <c r="AO52" s="375"/>
      <c r="AP52" s="375"/>
      <c r="AQ52" s="69" t="s">
        <v>55</v>
      </c>
      <c r="AR52" s="41"/>
      <c r="AS52" s="70" t="s">
        <v>56</v>
      </c>
      <c r="AT52" s="71" t="s">
        <v>57</v>
      </c>
      <c r="AU52" s="71" t="s">
        <v>58</v>
      </c>
      <c r="AV52" s="71" t="s">
        <v>59</v>
      </c>
      <c r="AW52" s="71" t="s">
        <v>60</v>
      </c>
      <c r="AX52" s="71" t="s">
        <v>61</v>
      </c>
      <c r="AY52" s="71" t="s">
        <v>62</v>
      </c>
      <c r="AZ52" s="71" t="s">
        <v>63</v>
      </c>
      <c r="BA52" s="71" t="s">
        <v>64</v>
      </c>
      <c r="BB52" s="71" t="s">
        <v>65</v>
      </c>
      <c r="BC52" s="71" t="s">
        <v>66</v>
      </c>
      <c r="BD52" s="72" t="s">
        <v>67</v>
      </c>
      <c r="BE52" s="36"/>
    </row>
    <row r="53" spans="1:91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" customHeight="1">
      <c r="B54" s="76"/>
      <c r="C54" s="77" t="s">
        <v>68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66">
        <f>ROUND(SUM(AG55:AG62),2)</f>
        <v>2740614.05</v>
      </c>
      <c r="AH54" s="366"/>
      <c r="AI54" s="366"/>
      <c r="AJ54" s="366"/>
      <c r="AK54" s="366"/>
      <c r="AL54" s="366"/>
      <c r="AM54" s="366"/>
      <c r="AN54" s="367">
        <f t="shared" ref="AN54:AN62" si="0">SUM(AG54,AT54)</f>
        <v>3316143</v>
      </c>
      <c r="AO54" s="367"/>
      <c r="AP54" s="367"/>
      <c r="AQ54" s="80" t="s">
        <v>19</v>
      </c>
      <c r="AR54" s="81"/>
      <c r="AS54" s="82">
        <f>ROUND(SUM(AS55:AS62),2)</f>
        <v>0</v>
      </c>
      <c r="AT54" s="83">
        <f t="shared" ref="AT54:AT62" si="1">ROUND(SUM(AV54:AW54),2)</f>
        <v>575528.94999999995</v>
      </c>
      <c r="AU54" s="84">
        <f>ROUND(SUM(AU55:AU62),5)</f>
        <v>0</v>
      </c>
      <c r="AV54" s="83">
        <f>ROUND(AZ54*L29,2)</f>
        <v>575528.94999999995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ROUND(SUM(AZ55:AZ62),2)</f>
        <v>2740614.05</v>
      </c>
      <c r="BA54" s="83">
        <f>ROUND(SUM(BA55:BA62),2)</f>
        <v>0</v>
      </c>
      <c r="BB54" s="83">
        <f>ROUND(SUM(BB55:BB62),2)</f>
        <v>0</v>
      </c>
      <c r="BC54" s="83">
        <f>ROUND(SUM(BC55:BC62),2)</f>
        <v>0</v>
      </c>
      <c r="BD54" s="85">
        <f>ROUND(SUM(BD55:BD62),2)</f>
        <v>0</v>
      </c>
      <c r="BS54" s="86" t="s">
        <v>69</v>
      </c>
      <c r="BT54" s="86" t="s">
        <v>70</v>
      </c>
      <c r="BU54" s="87" t="s">
        <v>71</v>
      </c>
      <c r="BV54" s="86" t="s">
        <v>72</v>
      </c>
      <c r="BW54" s="86" t="s">
        <v>5</v>
      </c>
      <c r="BX54" s="86" t="s">
        <v>73</v>
      </c>
      <c r="CL54" s="86" t="s">
        <v>19</v>
      </c>
    </row>
    <row r="55" spans="1:91" s="7" customFormat="1" ht="24.75" customHeight="1">
      <c r="A55" s="88" t="s">
        <v>74</v>
      </c>
      <c r="B55" s="89"/>
      <c r="C55" s="90"/>
      <c r="D55" s="365" t="s">
        <v>75</v>
      </c>
      <c r="E55" s="365"/>
      <c r="F55" s="365"/>
      <c r="G55" s="365"/>
      <c r="H55" s="365"/>
      <c r="I55" s="91"/>
      <c r="J55" s="365" t="s">
        <v>76</v>
      </c>
      <c r="K55" s="365"/>
      <c r="L55" s="365"/>
      <c r="M55" s="365"/>
      <c r="N55" s="365"/>
      <c r="O55" s="365"/>
      <c r="P55" s="365"/>
      <c r="Q55" s="365"/>
      <c r="R55" s="365"/>
      <c r="S55" s="365"/>
      <c r="T55" s="365"/>
      <c r="U55" s="365"/>
      <c r="V55" s="365"/>
      <c r="W55" s="365"/>
      <c r="X55" s="365"/>
      <c r="Y55" s="365"/>
      <c r="Z55" s="365"/>
      <c r="AA55" s="365"/>
      <c r="AB55" s="365"/>
      <c r="AC55" s="365"/>
      <c r="AD55" s="365"/>
      <c r="AE55" s="365"/>
      <c r="AF55" s="365"/>
      <c r="AG55" s="358">
        <f>'SO 01.1 - Bourací práce'!J30</f>
        <v>175108.2</v>
      </c>
      <c r="AH55" s="359"/>
      <c r="AI55" s="359"/>
      <c r="AJ55" s="359"/>
      <c r="AK55" s="359"/>
      <c r="AL55" s="359"/>
      <c r="AM55" s="359"/>
      <c r="AN55" s="358">
        <f t="shared" si="0"/>
        <v>211880.92</v>
      </c>
      <c r="AO55" s="359"/>
      <c r="AP55" s="359"/>
      <c r="AQ55" s="92" t="s">
        <v>77</v>
      </c>
      <c r="AR55" s="93"/>
      <c r="AS55" s="94">
        <v>0</v>
      </c>
      <c r="AT55" s="95">
        <f t="shared" si="1"/>
        <v>36772.720000000001</v>
      </c>
      <c r="AU55" s="96">
        <f>'SO 01.1 - Bourací práce'!P87</f>
        <v>0</v>
      </c>
      <c r="AV55" s="95">
        <f>'SO 01.1 - Bourací práce'!J33</f>
        <v>36772.720000000001</v>
      </c>
      <c r="AW55" s="95">
        <f>'SO 01.1 - Bourací práce'!J34</f>
        <v>0</v>
      </c>
      <c r="AX55" s="95">
        <f>'SO 01.1 - Bourací práce'!J35</f>
        <v>0</v>
      </c>
      <c r="AY55" s="95">
        <f>'SO 01.1 - Bourací práce'!J36</f>
        <v>0</v>
      </c>
      <c r="AZ55" s="95">
        <f>'SO 01.1 - Bourací práce'!F33</f>
        <v>175108.2</v>
      </c>
      <c r="BA55" s="95">
        <f>'SO 01.1 - Bourací práce'!F34</f>
        <v>0</v>
      </c>
      <c r="BB55" s="95">
        <f>'SO 01.1 - Bourací práce'!F35</f>
        <v>0</v>
      </c>
      <c r="BC55" s="95">
        <f>'SO 01.1 - Bourací práce'!F36</f>
        <v>0</v>
      </c>
      <c r="BD55" s="97">
        <f>'SO 01.1 - Bourací práce'!F37</f>
        <v>0</v>
      </c>
      <c r="BT55" s="98" t="s">
        <v>78</v>
      </c>
      <c r="BV55" s="98" t="s">
        <v>72</v>
      </c>
      <c r="BW55" s="98" t="s">
        <v>79</v>
      </c>
      <c r="BX55" s="98" t="s">
        <v>5</v>
      </c>
      <c r="CL55" s="98" t="s">
        <v>19</v>
      </c>
      <c r="CM55" s="98" t="s">
        <v>80</v>
      </c>
    </row>
    <row r="56" spans="1:91" s="7" customFormat="1" ht="24.75" customHeight="1">
      <c r="A56" s="88" t="s">
        <v>74</v>
      </c>
      <c r="B56" s="89"/>
      <c r="C56" s="90"/>
      <c r="D56" s="365" t="s">
        <v>81</v>
      </c>
      <c r="E56" s="365"/>
      <c r="F56" s="365"/>
      <c r="G56" s="365"/>
      <c r="H56" s="365"/>
      <c r="I56" s="91"/>
      <c r="J56" s="365" t="s">
        <v>82</v>
      </c>
      <c r="K56" s="365"/>
      <c r="L56" s="365"/>
      <c r="M56" s="365"/>
      <c r="N56" s="365"/>
      <c r="O56" s="365"/>
      <c r="P56" s="365"/>
      <c r="Q56" s="365"/>
      <c r="R56" s="365"/>
      <c r="S56" s="365"/>
      <c r="T56" s="365"/>
      <c r="U56" s="365"/>
      <c r="V56" s="365"/>
      <c r="W56" s="365"/>
      <c r="X56" s="365"/>
      <c r="Y56" s="365"/>
      <c r="Z56" s="365"/>
      <c r="AA56" s="365"/>
      <c r="AB56" s="365"/>
      <c r="AC56" s="365"/>
      <c r="AD56" s="365"/>
      <c r="AE56" s="365"/>
      <c r="AF56" s="365"/>
      <c r="AG56" s="358">
        <f>'SO 01.2 - Nové konstrukce'!J30</f>
        <v>1722265.85</v>
      </c>
      <c r="AH56" s="359"/>
      <c r="AI56" s="359"/>
      <c r="AJ56" s="359"/>
      <c r="AK56" s="359"/>
      <c r="AL56" s="359"/>
      <c r="AM56" s="359"/>
      <c r="AN56" s="358">
        <f t="shared" si="0"/>
        <v>2083941.6800000002</v>
      </c>
      <c r="AO56" s="359"/>
      <c r="AP56" s="359"/>
      <c r="AQ56" s="92" t="s">
        <v>77</v>
      </c>
      <c r="AR56" s="93"/>
      <c r="AS56" s="94">
        <v>0</v>
      </c>
      <c r="AT56" s="95">
        <f t="shared" si="1"/>
        <v>361675.83</v>
      </c>
      <c r="AU56" s="96">
        <f>'SO 01.2 - Nové konstrukce'!P95</f>
        <v>0</v>
      </c>
      <c r="AV56" s="95">
        <f>'SO 01.2 - Nové konstrukce'!J33</f>
        <v>361675.83</v>
      </c>
      <c r="AW56" s="95">
        <f>'SO 01.2 - Nové konstrukce'!J34</f>
        <v>0</v>
      </c>
      <c r="AX56" s="95">
        <f>'SO 01.2 - Nové konstrukce'!J35</f>
        <v>0</v>
      </c>
      <c r="AY56" s="95">
        <f>'SO 01.2 - Nové konstrukce'!J36</f>
        <v>0</v>
      </c>
      <c r="AZ56" s="95">
        <f>'SO 01.2 - Nové konstrukce'!F33</f>
        <v>1722265.85</v>
      </c>
      <c r="BA56" s="95">
        <f>'SO 01.2 - Nové konstrukce'!F34</f>
        <v>0</v>
      </c>
      <c r="BB56" s="95">
        <f>'SO 01.2 - Nové konstrukce'!F35</f>
        <v>0</v>
      </c>
      <c r="BC56" s="95">
        <f>'SO 01.2 - Nové konstrukce'!F36</f>
        <v>0</v>
      </c>
      <c r="BD56" s="97">
        <f>'SO 01.2 - Nové konstrukce'!F37</f>
        <v>0</v>
      </c>
      <c r="BT56" s="98" t="s">
        <v>78</v>
      </c>
      <c r="BV56" s="98" t="s">
        <v>72</v>
      </c>
      <c r="BW56" s="98" t="s">
        <v>83</v>
      </c>
      <c r="BX56" s="98" t="s">
        <v>5</v>
      </c>
      <c r="CL56" s="98" t="s">
        <v>19</v>
      </c>
      <c r="CM56" s="98" t="s">
        <v>80</v>
      </c>
    </row>
    <row r="57" spans="1:91" s="7" customFormat="1" ht="24.75" customHeight="1">
      <c r="A57" s="88" t="s">
        <v>74</v>
      </c>
      <c r="B57" s="89"/>
      <c r="C57" s="90"/>
      <c r="D57" s="365" t="s">
        <v>84</v>
      </c>
      <c r="E57" s="365"/>
      <c r="F57" s="365"/>
      <c r="G57" s="365"/>
      <c r="H57" s="365"/>
      <c r="I57" s="91"/>
      <c r="J57" s="365" t="s">
        <v>85</v>
      </c>
      <c r="K57" s="365"/>
      <c r="L57" s="365"/>
      <c r="M57" s="365"/>
      <c r="N57" s="365"/>
      <c r="O57" s="365"/>
      <c r="P57" s="365"/>
      <c r="Q57" s="365"/>
      <c r="R57" s="365"/>
      <c r="S57" s="365"/>
      <c r="T57" s="365"/>
      <c r="U57" s="365"/>
      <c r="V57" s="365"/>
      <c r="W57" s="365"/>
      <c r="X57" s="365"/>
      <c r="Y57" s="365"/>
      <c r="Z57" s="365"/>
      <c r="AA57" s="365"/>
      <c r="AB57" s="365"/>
      <c r="AC57" s="365"/>
      <c r="AD57" s="365"/>
      <c r="AE57" s="365"/>
      <c r="AF57" s="365"/>
      <c r="AG57" s="358">
        <f>'SO 01.3 - ZTI'!J30</f>
        <v>153962</v>
      </c>
      <c r="AH57" s="359"/>
      <c r="AI57" s="359"/>
      <c r="AJ57" s="359"/>
      <c r="AK57" s="359"/>
      <c r="AL57" s="359"/>
      <c r="AM57" s="359"/>
      <c r="AN57" s="358">
        <f t="shared" si="0"/>
        <v>186294.02</v>
      </c>
      <c r="AO57" s="359"/>
      <c r="AP57" s="359"/>
      <c r="AQ57" s="92" t="s">
        <v>77</v>
      </c>
      <c r="AR57" s="93"/>
      <c r="AS57" s="94">
        <v>0</v>
      </c>
      <c r="AT57" s="95">
        <f t="shared" si="1"/>
        <v>32332.02</v>
      </c>
      <c r="AU57" s="96">
        <f>'SO 01.3 - ZTI'!P87</f>
        <v>0</v>
      </c>
      <c r="AV57" s="95">
        <f>'SO 01.3 - ZTI'!J33</f>
        <v>32332.02</v>
      </c>
      <c r="AW57" s="95">
        <f>'SO 01.3 - ZTI'!J34</f>
        <v>0</v>
      </c>
      <c r="AX57" s="95">
        <f>'SO 01.3 - ZTI'!J35</f>
        <v>0</v>
      </c>
      <c r="AY57" s="95">
        <f>'SO 01.3 - ZTI'!J36</f>
        <v>0</v>
      </c>
      <c r="AZ57" s="95">
        <f>'SO 01.3 - ZTI'!F33</f>
        <v>153962</v>
      </c>
      <c r="BA57" s="95">
        <f>'SO 01.3 - ZTI'!F34</f>
        <v>0</v>
      </c>
      <c r="BB57" s="95">
        <f>'SO 01.3 - ZTI'!F35</f>
        <v>0</v>
      </c>
      <c r="BC57" s="95">
        <f>'SO 01.3 - ZTI'!F36</f>
        <v>0</v>
      </c>
      <c r="BD57" s="97">
        <f>'SO 01.3 - ZTI'!F37</f>
        <v>0</v>
      </c>
      <c r="BT57" s="98" t="s">
        <v>78</v>
      </c>
      <c r="BV57" s="98" t="s">
        <v>72</v>
      </c>
      <c r="BW57" s="98" t="s">
        <v>86</v>
      </c>
      <c r="BX57" s="98" t="s">
        <v>5</v>
      </c>
      <c r="CL57" s="98" t="s">
        <v>19</v>
      </c>
      <c r="CM57" s="98" t="s">
        <v>80</v>
      </c>
    </row>
    <row r="58" spans="1:91" s="7" customFormat="1" ht="24.75" customHeight="1">
      <c r="A58" s="88" t="s">
        <v>74</v>
      </c>
      <c r="B58" s="89"/>
      <c r="C58" s="90"/>
      <c r="D58" s="365" t="s">
        <v>87</v>
      </c>
      <c r="E58" s="365"/>
      <c r="F58" s="365"/>
      <c r="G58" s="365"/>
      <c r="H58" s="365"/>
      <c r="I58" s="91"/>
      <c r="J58" s="365" t="s">
        <v>88</v>
      </c>
      <c r="K58" s="365"/>
      <c r="L58" s="365"/>
      <c r="M58" s="365"/>
      <c r="N58" s="365"/>
      <c r="O58" s="365"/>
      <c r="P58" s="365"/>
      <c r="Q58" s="365"/>
      <c r="R58" s="365"/>
      <c r="S58" s="365"/>
      <c r="T58" s="365"/>
      <c r="U58" s="365"/>
      <c r="V58" s="365"/>
      <c r="W58" s="365"/>
      <c r="X58" s="365"/>
      <c r="Y58" s="365"/>
      <c r="Z58" s="365"/>
      <c r="AA58" s="365"/>
      <c r="AB58" s="365"/>
      <c r="AC58" s="365"/>
      <c r="AD58" s="365"/>
      <c r="AE58" s="365"/>
      <c r="AF58" s="365"/>
      <c r="AG58" s="358">
        <f>'SO 01.4 - ELEKTRO SILNOPROUD'!J30</f>
        <v>352083</v>
      </c>
      <c r="AH58" s="359"/>
      <c r="AI58" s="359"/>
      <c r="AJ58" s="359"/>
      <c r="AK58" s="359"/>
      <c r="AL58" s="359"/>
      <c r="AM58" s="359"/>
      <c r="AN58" s="358">
        <f t="shared" si="0"/>
        <v>426020.43</v>
      </c>
      <c r="AO58" s="359"/>
      <c r="AP58" s="359"/>
      <c r="AQ58" s="92" t="s">
        <v>77</v>
      </c>
      <c r="AR58" s="93"/>
      <c r="AS58" s="94">
        <v>0</v>
      </c>
      <c r="AT58" s="95">
        <f t="shared" si="1"/>
        <v>73937.429999999993</v>
      </c>
      <c r="AU58" s="96">
        <f>'SO 01.4 - ELEKTRO SILNOPROUD'!P82</f>
        <v>0</v>
      </c>
      <c r="AV58" s="95">
        <f>'SO 01.4 - ELEKTRO SILNOPROUD'!J33</f>
        <v>73937.429999999993</v>
      </c>
      <c r="AW58" s="95">
        <f>'SO 01.4 - ELEKTRO SILNOPROUD'!J34</f>
        <v>0</v>
      </c>
      <c r="AX58" s="95">
        <f>'SO 01.4 - ELEKTRO SILNOPROUD'!J35</f>
        <v>0</v>
      </c>
      <c r="AY58" s="95">
        <f>'SO 01.4 - ELEKTRO SILNOPROUD'!J36</f>
        <v>0</v>
      </c>
      <c r="AZ58" s="95">
        <f>'SO 01.4 - ELEKTRO SILNOPROUD'!F33</f>
        <v>352083</v>
      </c>
      <c r="BA58" s="95">
        <f>'SO 01.4 - ELEKTRO SILNOPROUD'!F34</f>
        <v>0</v>
      </c>
      <c r="BB58" s="95">
        <f>'SO 01.4 - ELEKTRO SILNOPROUD'!F35</f>
        <v>0</v>
      </c>
      <c r="BC58" s="95">
        <f>'SO 01.4 - ELEKTRO SILNOPROUD'!F36</f>
        <v>0</v>
      </c>
      <c r="BD58" s="97">
        <f>'SO 01.4 - ELEKTRO SILNOPROUD'!F37</f>
        <v>0</v>
      </c>
      <c r="BT58" s="98" t="s">
        <v>78</v>
      </c>
      <c r="BV58" s="98" t="s">
        <v>72</v>
      </c>
      <c r="BW58" s="98" t="s">
        <v>89</v>
      </c>
      <c r="BX58" s="98" t="s">
        <v>5</v>
      </c>
      <c r="CL58" s="98" t="s">
        <v>19</v>
      </c>
      <c r="CM58" s="98" t="s">
        <v>80</v>
      </c>
    </row>
    <row r="59" spans="1:91" s="7" customFormat="1" ht="24.75" customHeight="1">
      <c r="A59" s="88" t="s">
        <v>74</v>
      </c>
      <c r="B59" s="89"/>
      <c r="C59" s="90"/>
      <c r="D59" s="365" t="s">
        <v>90</v>
      </c>
      <c r="E59" s="365"/>
      <c r="F59" s="365"/>
      <c r="G59" s="365"/>
      <c r="H59" s="365"/>
      <c r="I59" s="91"/>
      <c r="J59" s="365" t="s">
        <v>91</v>
      </c>
      <c r="K59" s="365"/>
      <c r="L59" s="365"/>
      <c r="M59" s="365"/>
      <c r="N59" s="365"/>
      <c r="O59" s="365"/>
      <c r="P59" s="365"/>
      <c r="Q59" s="365"/>
      <c r="R59" s="365"/>
      <c r="S59" s="365"/>
      <c r="T59" s="365"/>
      <c r="U59" s="365"/>
      <c r="V59" s="365"/>
      <c r="W59" s="365"/>
      <c r="X59" s="365"/>
      <c r="Y59" s="365"/>
      <c r="Z59" s="365"/>
      <c r="AA59" s="365"/>
      <c r="AB59" s="365"/>
      <c r="AC59" s="365"/>
      <c r="AD59" s="365"/>
      <c r="AE59" s="365"/>
      <c r="AF59" s="365"/>
      <c r="AG59" s="358">
        <f>'SO 01.5 - ELEKTRO SLABOPROUD'!J30</f>
        <v>7550</v>
      </c>
      <c r="AH59" s="359"/>
      <c r="AI59" s="359"/>
      <c r="AJ59" s="359"/>
      <c r="AK59" s="359"/>
      <c r="AL59" s="359"/>
      <c r="AM59" s="359"/>
      <c r="AN59" s="358">
        <f t="shared" si="0"/>
        <v>9135.5</v>
      </c>
      <c r="AO59" s="359"/>
      <c r="AP59" s="359"/>
      <c r="AQ59" s="92" t="s">
        <v>77</v>
      </c>
      <c r="AR59" s="93"/>
      <c r="AS59" s="94">
        <v>0</v>
      </c>
      <c r="AT59" s="95">
        <f t="shared" si="1"/>
        <v>1585.5</v>
      </c>
      <c r="AU59" s="96">
        <f>'SO 01.5 - ELEKTRO SLABOPROUD'!P82</f>
        <v>0</v>
      </c>
      <c r="AV59" s="95">
        <f>'SO 01.5 - ELEKTRO SLABOPROUD'!J33</f>
        <v>1585.5</v>
      </c>
      <c r="AW59" s="95">
        <f>'SO 01.5 - ELEKTRO SLABOPROUD'!J34</f>
        <v>0</v>
      </c>
      <c r="AX59" s="95">
        <f>'SO 01.5 - ELEKTRO SLABOPROUD'!J35</f>
        <v>0</v>
      </c>
      <c r="AY59" s="95">
        <f>'SO 01.5 - ELEKTRO SLABOPROUD'!J36</f>
        <v>0</v>
      </c>
      <c r="AZ59" s="95">
        <f>'SO 01.5 - ELEKTRO SLABOPROUD'!F33</f>
        <v>7550</v>
      </c>
      <c r="BA59" s="95">
        <f>'SO 01.5 - ELEKTRO SLABOPROUD'!F34</f>
        <v>0</v>
      </c>
      <c r="BB59" s="95">
        <f>'SO 01.5 - ELEKTRO SLABOPROUD'!F35</f>
        <v>0</v>
      </c>
      <c r="BC59" s="95">
        <f>'SO 01.5 - ELEKTRO SLABOPROUD'!F36</f>
        <v>0</v>
      </c>
      <c r="BD59" s="97">
        <f>'SO 01.5 - ELEKTRO SLABOPROUD'!F37</f>
        <v>0</v>
      </c>
      <c r="BT59" s="98" t="s">
        <v>78</v>
      </c>
      <c r="BV59" s="98" t="s">
        <v>72</v>
      </c>
      <c r="BW59" s="98" t="s">
        <v>92</v>
      </c>
      <c r="BX59" s="98" t="s">
        <v>5</v>
      </c>
      <c r="CL59" s="98" t="s">
        <v>19</v>
      </c>
      <c r="CM59" s="98" t="s">
        <v>80</v>
      </c>
    </row>
    <row r="60" spans="1:91" s="7" customFormat="1" ht="24.75" customHeight="1">
      <c r="A60" s="88" t="s">
        <v>74</v>
      </c>
      <c r="B60" s="89"/>
      <c r="C60" s="90"/>
      <c r="D60" s="365" t="s">
        <v>93</v>
      </c>
      <c r="E60" s="365"/>
      <c r="F60" s="365"/>
      <c r="G60" s="365"/>
      <c r="H60" s="365"/>
      <c r="I60" s="91"/>
      <c r="J60" s="365" t="s">
        <v>94</v>
      </c>
      <c r="K60" s="365"/>
      <c r="L60" s="365"/>
      <c r="M60" s="365"/>
      <c r="N60" s="365"/>
      <c r="O60" s="365"/>
      <c r="P60" s="365"/>
      <c r="Q60" s="365"/>
      <c r="R60" s="365"/>
      <c r="S60" s="365"/>
      <c r="T60" s="365"/>
      <c r="U60" s="365"/>
      <c r="V60" s="365"/>
      <c r="W60" s="365"/>
      <c r="X60" s="365"/>
      <c r="Y60" s="365"/>
      <c r="Z60" s="365"/>
      <c r="AA60" s="365"/>
      <c r="AB60" s="365"/>
      <c r="AC60" s="365"/>
      <c r="AD60" s="365"/>
      <c r="AE60" s="365"/>
      <c r="AF60" s="365"/>
      <c r="AG60" s="358">
        <f>'SO 01.6 - UT'!J30</f>
        <v>54590</v>
      </c>
      <c r="AH60" s="359"/>
      <c r="AI60" s="359"/>
      <c r="AJ60" s="359"/>
      <c r="AK60" s="359"/>
      <c r="AL60" s="359"/>
      <c r="AM60" s="359"/>
      <c r="AN60" s="358">
        <f t="shared" si="0"/>
        <v>66053.899999999994</v>
      </c>
      <c r="AO60" s="359"/>
      <c r="AP60" s="359"/>
      <c r="AQ60" s="92" t="s">
        <v>77</v>
      </c>
      <c r="AR60" s="93"/>
      <c r="AS60" s="94">
        <v>0</v>
      </c>
      <c r="AT60" s="95">
        <f t="shared" si="1"/>
        <v>11463.9</v>
      </c>
      <c r="AU60" s="96">
        <f>'SO 01.6 - UT'!P81</f>
        <v>0</v>
      </c>
      <c r="AV60" s="95">
        <f>'SO 01.6 - UT'!J33</f>
        <v>11463.9</v>
      </c>
      <c r="AW60" s="95">
        <f>'SO 01.6 - UT'!J34</f>
        <v>0</v>
      </c>
      <c r="AX60" s="95">
        <f>'SO 01.6 - UT'!J35</f>
        <v>0</v>
      </c>
      <c r="AY60" s="95">
        <f>'SO 01.6 - UT'!J36</f>
        <v>0</v>
      </c>
      <c r="AZ60" s="95">
        <f>'SO 01.6 - UT'!F33</f>
        <v>54590</v>
      </c>
      <c r="BA60" s="95">
        <f>'SO 01.6 - UT'!F34</f>
        <v>0</v>
      </c>
      <c r="BB60" s="95">
        <f>'SO 01.6 - UT'!F35</f>
        <v>0</v>
      </c>
      <c r="BC60" s="95">
        <f>'SO 01.6 - UT'!F36</f>
        <v>0</v>
      </c>
      <c r="BD60" s="97">
        <f>'SO 01.6 - UT'!F37</f>
        <v>0</v>
      </c>
      <c r="BT60" s="98" t="s">
        <v>78</v>
      </c>
      <c r="BV60" s="98" t="s">
        <v>72</v>
      </c>
      <c r="BW60" s="98" t="s">
        <v>95</v>
      </c>
      <c r="BX60" s="98" t="s">
        <v>5</v>
      </c>
      <c r="CL60" s="98" t="s">
        <v>19</v>
      </c>
      <c r="CM60" s="98" t="s">
        <v>80</v>
      </c>
    </row>
    <row r="61" spans="1:91" s="7" customFormat="1" ht="24.75" customHeight="1">
      <c r="A61" s="88" t="s">
        <v>74</v>
      </c>
      <c r="B61" s="89"/>
      <c r="C61" s="90"/>
      <c r="D61" s="365" t="s">
        <v>96</v>
      </c>
      <c r="E61" s="365"/>
      <c r="F61" s="365"/>
      <c r="G61" s="365"/>
      <c r="H61" s="365"/>
      <c r="I61" s="91"/>
      <c r="J61" s="365" t="s">
        <v>97</v>
      </c>
      <c r="K61" s="365"/>
      <c r="L61" s="365"/>
      <c r="M61" s="365"/>
      <c r="N61" s="365"/>
      <c r="O61" s="365"/>
      <c r="P61" s="365"/>
      <c r="Q61" s="365"/>
      <c r="R61" s="365"/>
      <c r="S61" s="365"/>
      <c r="T61" s="365"/>
      <c r="U61" s="365"/>
      <c r="V61" s="365"/>
      <c r="W61" s="365"/>
      <c r="X61" s="365"/>
      <c r="Y61" s="365"/>
      <c r="Z61" s="365"/>
      <c r="AA61" s="365"/>
      <c r="AB61" s="365"/>
      <c r="AC61" s="365"/>
      <c r="AD61" s="365"/>
      <c r="AE61" s="365"/>
      <c r="AF61" s="365"/>
      <c r="AG61" s="358">
        <f>'SO 01.7 - GASTRO'!J30</f>
        <v>266055</v>
      </c>
      <c r="AH61" s="359"/>
      <c r="AI61" s="359"/>
      <c r="AJ61" s="359"/>
      <c r="AK61" s="359"/>
      <c r="AL61" s="359"/>
      <c r="AM61" s="359"/>
      <c r="AN61" s="358">
        <f t="shared" si="0"/>
        <v>321926.55</v>
      </c>
      <c r="AO61" s="359"/>
      <c r="AP61" s="359"/>
      <c r="AQ61" s="92" t="s">
        <v>77</v>
      </c>
      <c r="AR61" s="93"/>
      <c r="AS61" s="94">
        <v>0</v>
      </c>
      <c r="AT61" s="95">
        <f t="shared" si="1"/>
        <v>55871.55</v>
      </c>
      <c r="AU61" s="96">
        <f>'SO 01.7 - GASTRO'!P81</f>
        <v>0</v>
      </c>
      <c r="AV61" s="95">
        <f>'SO 01.7 - GASTRO'!J33</f>
        <v>55871.55</v>
      </c>
      <c r="AW61" s="95">
        <f>'SO 01.7 - GASTRO'!J34</f>
        <v>0</v>
      </c>
      <c r="AX61" s="95">
        <f>'SO 01.7 - GASTRO'!J35</f>
        <v>0</v>
      </c>
      <c r="AY61" s="95">
        <f>'SO 01.7 - GASTRO'!J36</f>
        <v>0</v>
      </c>
      <c r="AZ61" s="95">
        <f>'SO 01.7 - GASTRO'!F33</f>
        <v>266055</v>
      </c>
      <c r="BA61" s="95">
        <f>'SO 01.7 - GASTRO'!F34</f>
        <v>0</v>
      </c>
      <c r="BB61" s="95">
        <f>'SO 01.7 - GASTRO'!F35</f>
        <v>0</v>
      </c>
      <c r="BC61" s="95">
        <f>'SO 01.7 - GASTRO'!F36</f>
        <v>0</v>
      </c>
      <c r="BD61" s="97">
        <f>'SO 01.7 - GASTRO'!F37</f>
        <v>0</v>
      </c>
      <c r="BT61" s="98" t="s">
        <v>78</v>
      </c>
      <c r="BV61" s="98" t="s">
        <v>72</v>
      </c>
      <c r="BW61" s="98" t="s">
        <v>98</v>
      </c>
      <c r="BX61" s="98" t="s">
        <v>5</v>
      </c>
      <c r="CL61" s="98" t="s">
        <v>19</v>
      </c>
      <c r="CM61" s="98" t="s">
        <v>80</v>
      </c>
    </row>
    <row r="62" spans="1:91" s="7" customFormat="1" ht="16.5" customHeight="1">
      <c r="A62" s="88" t="s">
        <v>74</v>
      </c>
      <c r="B62" s="89"/>
      <c r="C62" s="90"/>
      <c r="D62" s="365" t="s">
        <v>99</v>
      </c>
      <c r="E62" s="365"/>
      <c r="F62" s="365"/>
      <c r="G62" s="365"/>
      <c r="H62" s="365"/>
      <c r="I62" s="91"/>
      <c r="J62" s="365" t="s">
        <v>100</v>
      </c>
      <c r="K62" s="365"/>
      <c r="L62" s="365"/>
      <c r="M62" s="365"/>
      <c r="N62" s="365"/>
      <c r="O62" s="365"/>
      <c r="P62" s="365"/>
      <c r="Q62" s="365"/>
      <c r="R62" s="365"/>
      <c r="S62" s="365"/>
      <c r="T62" s="365"/>
      <c r="U62" s="365"/>
      <c r="V62" s="365"/>
      <c r="W62" s="365"/>
      <c r="X62" s="365"/>
      <c r="Y62" s="365"/>
      <c r="Z62" s="365"/>
      <c r="AA62" s="365"/>
      <c r="AB62" s="365"/>
      <c r="AC62" s="365"/>
      <c r="AD62" s="365"/>
      <c r="AE62" s="365"/>
      <c r="AF62" s="365"/>
      <c r="AG62" s="358">
        <f>'SO 02 - VRN'!J30</f>
        <v>9000</v>
      </c>
      <c r="AH62" s="359"/>
      <c r="AI62" s="359"/>
      <c r="AJ62" s="359"/>
      <c r="AK62" s="359"/>
      <c r="AL62" s="359"/>
      <c r="AM62" s="359"/>
      <c r="AN62" s="358">
        <f t="shared" si="0"/>
        <v>10890</v>
      </c>
      <c r="AO62" s="359"/>
      <c r="AP62" s="359"/>
      <c r="AQ62" s="92" t="s">
        <v>101</v>
      </c>
      <c r="AR62" s="93"/>
      <c r="AS62" s="99">
        <v>0</v>
      </c>
      <c r="AT62" s="100">
        <f t="shared" si="1"/>
        <v>1890</v>
      </c>
      <c r="AU62" s="101">
        <f>'SO 02 - VRN'!P85</f>
        <v>0</v>
      </c>
      <c r="AV62" s="100">
        <f>'SO 02 - VRN'!J33</f>
        <v>1890</v>
      </c>
      <c r="AW62" s="100">
        <f>'SO 02 - VRN'!J34</f>
        <v>0</v>
      </c>
      <c r="AX62" s="100">
        <f>'SO 02 - VRN'!J35</f>
        <v>0</v>
      </c>
      <c r="AY62" s="100">
        <f>'SO 02 - VRN'!J36</f>
        <v>0</v>
      </c>
      <c r="AZ62" s="100">
        <f>'SO 02 - VRN'!F33</f>
        <v>9000</v>
      </c>
      <c r="BA62" s="100">
        <f>'SO 02 - VRN'!F34</f>
        <v>0</v>
      </c>
      <c r="BB62" s="100">
        <f>'SO 02 - VRN'!F35</f>
        <v>0</v>
      </c>
      <c r="BC62" s="100">
        <f>'SO 02 - VRN'!F36</f>
        <v>0</v>
      </c>
      <c r="BD62" s="102">
        <f>'SO 02 - VRN'!F37</f>
        <v>0</v>
      </c>
      <c r="BT62" s="98" t="s">
        <v>78</v>
      </c>
      <c r="BV62" s="98" t="s">
        <v>72</v>
      </c>
      <c r="BW62" s="98" t="s">
        <v>102</v>
      </c>
      <c r="BX62" s="98" t="s">
        <v>5</v>
      </c>
      <c r="CL62" s="98" t="s">
        <v>19</v>
      </c>
      <c r="CM62" s="98" t="s">
        <v>80</v>
      </c>
    </row>
    <row r="63" spans="1:91" s="2" customFormat="1" ht="30" customHeight="1">
      <c r="A63" s="36"/>
      <c r="B63" s="37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F63" s="38"/>
      <c r="AG63" s="38"/>
      <c r="AH63" s="38"/>
      <c r="AI63" s="38"/>
      <c r="AJ63" s="38"/>
      <c r="AK63" s="38"/>
      <c r="AL63" s="38"/>
      <c r="AM63" s="38"/>
      <c r="AN63" s="38"/>
      <c r="AO63" s="38"/>
      <c r="AP63" s="38"/>
      <c r="AQ63" s="38"/>
      <c r="AR63" s="41"/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36"/>
      <c r="BD63" s="36"/>
      <c r="BE63" s="36"/>
    </row>
    <row r="64" spans="1:91" s="2" customFormat="1" ht="6.9" customHeight="1">
      <c r="A64" s="36"/>
      <c r="B64" s="49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41"/>
      <c r="AS64" s="36"/>
      <c r="AT64" s="36"/>
      <c r="AU64" s="36"/>
      <c r="AV64" s="36"/>
      <c r="AW64" s="36"/>
      <c r="AX64" s="36"/>
      <c r="AY64" s="36"/>
      <c r="AZ64" s="36"/>
      <c r="BA64" s="36"/>
      <c r="BB64" s="36"/>
      <c r="BC64" s="36"/>
      <c r="BD64" s="36"/>
      <c r="BE64" s="36"/>
    </row>
  </sheetData>
  <sheetProtection algorithmName="SHA-512" hashValue="zkOGXIIsk81sLwftllwL/YqUj6pnJjzj0DIuJbp2kG8iCYkIiXEchLAZ9uC+kE3psXwMUjX5cQKY60aI7K46EQ==" saltValue="zLrwN7OBx+uyuZNyMVFCn1LgKlhzQK6KCLK72/G3rNRJEzYy9ebEtXbvHgc6VN2vrFmXnWnBs9F1xngBovdWPw==" spinCount="100000" sheet="1" objects="1" scenarios="1" formatColumns="0" formatRows="0"/>
  <mergeCells count="70"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D59:H59"/>
    <mergeCell ref="J59:AF59"/>
    <mergeCell ref="J56:AF56"/>
    <mergeCell ref="D56:H56"/>
    <mergeCell ref="AG56:AM56"/>
    <mergeCell ref="D57:H57"/>
    <mergeCell ref="J57:AF57"/>
    <mergeCell ref="AG57:AM57"/>
    <mergeCell ref="D62:H62"/>
    <mergeCell ref="J62:AF62"/>
    <mergeCell ref="AG54:AM54"/>
    <mergeCell ref="AN54:AP54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58:AP58"/>
    <mergeCell ref="AG58:AM58"/>
    <mergeCell ref="D58:H58"/>
    <mergeCell ref="J58:AF58"/>
    <mergeCell ref="AK30:AO30"/>
    <mergeCell ref="L30:P30"/>
    <mergeCell ref="W30:AE30"/>
    <mergeCell ref="L31:P31"/>
    <mergeCell ref="AN62:AP62"/>
    <mergeCell ref="AG62:AM62"/>
    <mergeCell ref="AN59:AP59"/>
    <mergeCell ref="AG59:AM59"/>
    <mergeCell ref="AN56:AP56"/>
    <mergeCell ref="AN57:AP57"/>
    <mergeCell ref="L45:AO45"/>
    <mergeCell ref="AM47:AN47"/>
    <mergeCell ref="AM49:AP4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</mergeCells>
  <hyperlinks>
    <hyperlink ref="A55" location="'SO 01.1 - Bourací práce'!C2" display="/" xr:uid="{00000000-0004-0000-0000-000000000000}"/>
    <hyperlink ref="A56" location="'SO 01.2 - Nové konstrukce'!C2" display="/" xr:uid="{00000000-0004-0000-0000-000001000000}"/>
    <hyperlink ref="A57" location="'SO 01.3 - ZTI'!C2" display="/" xr:uid="{00000000-0004-0000-0000-000002000000}"/>
    <hyperlink ref="A58" location="'SO 01.4 - ELEKTRO SILNOPROUD'!C2" display="/" xr:uid="{00000000-0004-0000-0000-000003000000}"/>
    <hyperlink ref="A59" location="'SO 01.5 - ELEKTRO SLABOPROUD'!C2" display="/" xr:uid="{00000000-0004-0000-0000-000004000000}"/>
    <hyperlink ref="A60" location="'SO 01.6 - UT'!C2" display="/" xr:uid="{00000000-0004-0000-0000-000005000000}"/>
    <hyperlink ref="A61" location="'SO 01.7 - GASTRO'!C2" display="/" xr:uid="{00000000-0004-0000-0000-000006000000}"/>
    <hyperlink ref="A62" location="'SO 02 - VRN'!C2" display="/" xr:uid="{00000000-0004-0000-0000-00000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219"/>
  <sheetViews>
    <sheetView showGridLines="0" zoomScale="110" zoomScaleNormal="110" workbookViewId="0"/>
  </sheetViews>
  <sheetFormatPr defaultRowHeight="10.199999999999999"/>
  <cols>
    <col min="1" max="1" width="8.28515625" style="248" customWidth="1"/>
    <col min="2" max="2" width="1.7109375" style="248" customWidth="1"/>
    <col min="3" max="4" width="5" style="248" customWidth="1"/>
    <col min="5" max="5" width="11.7109375" style="248" customWidth="1"/>
    <col min="6" max="6" width="9.140625" style="248" customWidth="1"/>
    <col min="7" max="7" width="5" style="248" customWidth="1"/>
    <col min="8" max="8" width="77.85546875" style="248" customWidth="1"/>
    <col min="9" max="10" width="20" style="248" customWidth="1"/>
    <col min="11" max="11" width="1.7109375" style="248" customWidth="1"/>
  </cols>
  <sheetData>
    <row r="1" spans="2:11" s="1" customFormat="1" ht="37.5" customHeight="1"/>
    <row r="2" spans="2:11" s="1" customFormat="1" ht="7.5" customHeight="1">
      <c r="B2" s="249"/>
      <c r="C2" s="250"/>
      <c r="D2" s="250"/>
      <c r="E2" s="250"/>
      <c r="F2" s="250"/>
      <c r="G2" s="250"/>
      <c r="H2" s="250"/>
      <c r="I2" s="250"/>
      <c r="J2" s="250"/>
      <c r="K2" s="251"/>
    </row>
    <row r="3" spans="2:11" s="16" customFormat="1" ht="45" customHeight="1">
      <c r="B3" s="252"/>
      <c r="C3" s="390" t="s">
        <v>1429</v>
      </c>
      <c r="D3" s="390"/>
      <c r="E3" s="390"/>
      <c r="F3" s="390"/>
      <c r="G3" s="390"/>
      <c r="H3" s="390"/>
      <c r="I3" s="390"/>
      <c r="J3" s="390"/>
      <c r="K3" s="253"/>
    </row>
    <row r="4" spans="2:11" s="1" customFormat="1" ht="25.5" customHeight="1">
      <c r="B4" s="254"/>
      <c r="C4" s="395" t="s">
        <v>1430</v>
      </c>
      <c r="D4" s="395"/>
      <c r="E4" s="395"/>
      <c r="F4" s="395"/>
      <c r="G4" s="395"/>
      <c r="H4" s="395"/>
      <c r="I4" s="395"/>
      <c r="J4" s="395"/>
      <c r="K4" s="255"/>
    </row>
    <row r="5" spans="2:11" s="1" customFormat="1" ht="5.25" customHeight="1">
      <c r="B5" s="254"/>
      <c r="C5" s="256"/>
      <c r="D5" s="256"/>
      <c r="E5" s="256"/>
      <c r="F5" s="256"/>
      <c r="G5" s="256"/>
      <c r="H5" s="256"/>
      <c r="I5" s="256"/>
      <c r="J5" s="256"/>
      <c r="K5" s="255"/>
    </row>
    <row r="6" spans="2:11" s="1" customFormat="1" ht="15" customHeight="1">
      <c r="B6" s="254"/>
      <c r="C6" s="394" t="s">
        <v>1431</v>
      </c>
      <c r="D6" s="394"/>
      <c r="E6" s="394"/>
      <c r="F6" s="394"/>
      <c r="G6" s="394"/>
      <c r="H6" s="394"/>
      <c r="I6" s="394"/>
      <c r="J6" s="394"/>
      <c r="K6" s="255"/>
    </row>
    <row r="7" spans="2:11" s="1" customFormat="1" ht="15" customHeight="1">
      <c r="B7" s="258"/>
      <c r="C7" s="394" t="s">
        <v>1432</v>
      </c>
      <c r="D7" s="394"/>
      <c r="E7" s="394"/>
      <c r="F7" s="394"/>
      <c r="G7" s="394"/>
      <c r="H7" s="394"/>
      <c r="I7" s="394"/>
      <c r="J7" s="394"/>
      <c r="K7" s="255"/>
    </row>
    <row r="8" spans="2:11" s="1" customFormat="1" ht="12.75" customHeight="1">
      <c r="B8" s="258"/>
      <c r="C8" s="257"/>
      <c r="D8" s="257"/>
      <c r="E8" s="257"/>
      <c r="F8" s="257"/>
      <c r="G8" s="257"/>
      <c r="H8" s="257"/>
      <c r="I8" s="257"/>
      <c r="J8" s="257"/>
      <c r="K8" s="255"/>
    </row>
    <row r="9" spans="2:11" s="1" customFormat="1" ht="15" customHeight="1">
      <c r="B9" s="258"/>
      <c r="C9" s="394" t="s">
        <v>1433</v>
      </c>
      <c r="D9" s="394"/>
      <c r="E9" s="394"/>
      <c r="F9" s="394"/>
      <c r="G9" s="394"/>
      <c r="H9" s="394"/>
      <c r="I9" s="394"/>
      <c r="J9" s="394"/>
      <c r="K9" s="255"/>
    </row>
    <row r="10" spans="2:11" s="1" customFormat="1" ht="15" customHeight="1">
      <c r="B10" s="258"/>
      <c r="C10" s="257"/>
      <c r="D10" s="394" t="s">
        <v>1434</v>
      </c>
      <c r="E10" s="394"/>
      <c r="F10" s="394"/>
      <c r="G10" s="394"/>
      <c r="H10" s="394"/>
      <c r="I10" s="394"/>
      <c r="J10" s="394"/>
      <c r="K10" s="255"/>
    </row>
    <row r="11" spans="2:11" s="1" customFormat="1" ht="15" customHeight="1">
      <c r="B11" s="258"/>
      <c r="C11" s="259"/>
      <c r="D11" s="394" t="s">
        <v>1435</v>
      </c>
      <c r="E11" s="394"/>
      <c r="F11" s="394"/>
      <c r="G11" s="394"/>
      <c r="H11" s="394"/>
      <c r="I11" s="394"/>
      <c r="J11" s="394"/>
      <c r="K11" s="255"/>
    </row>
    <row r="12" spans="2:11" s="1" customFormat="1" ht="15" customHeight="1">
      <c r="B12" s="258"/>
      <c r="C12" s="259"/>
      <c r="D12" s="257"/>
      <c r="E12" s="257"/>
      <c r="F12" s="257"/>
      <c r="G12" s="257"/>
      <c r="H12" s="257"/>
      <c r="I12" s="257"/>
      <c r="J12" s="257"/>
      <c r="K12" s="255"/>
    </row>
    <row r="13" spans="2:11" s="1" customFormat="1" ht="15" customHeight="1">
      <c r="B13" s="258"/>
      <c r="C13" s="259"/>
      <c r="D13" s="260" t="s">
        <v>1436</v>
      </c>
      <c r="E13" s="257"/>
      <c r="F13" s="257"/>
      <c r="G13" s="257"/>
      <c r="H13" s="257"/>
      <c r="I13" s="257"/>
      <c r="J13" s="257"/>
      <c r="K13" s="255"/>
    </row>
    <row r="14" spans="2:11" s="1" customFormat="1" ht="12.75" customHeight="1">
      <c r="B14" s="258"/>
      <c r="C14" s="259"/>
      <c r="D14" s="259"/>
      <c r="E14" s="259"/>
      <c r="F14" s="259"/>
      <c r="G14" s="259"/>
      <c r="H14" s="259"/>
      <c r="I14" s="259"/>
      <c r="J14" s="259"/>
      <c r="K14" s="255"/>
    </row>
    <row r="15" spans="2:11" s="1" customFormat="1" ht="15" customHeight="1">
      <c r="B15" s="258"/>
      <c r="C15" s="259"/>
      <c r="D15" s="394" t="s">
        <v>1437</v>
      </c>
      <c r="E15" s="394"/>
      <c r="F15" s="394"/>
      <c r="G15" s="394"/>
      <c r="H15" s="394"/>
      <c r="I15" s="394"/>
      <c r="J15" s="394"/>
      <c r="K15" s="255"/>
    </row>
    <row r="16" spans="2:11" s="1" customFormat="1" ht="15" customHeight="1">
      <c r="B16" s="258"/>
      <c r="C16" s="259"/>
      <c r="D16" s="394" t="s">
        <v>1438</v>
      </c>
      <c r="E16" s="394"/>
      <c r="F16" s="394"/>
      <c r="G16" s="394"/>
      <c r="H16" s="394"/>
      <c r="I16" s="394"/>
      <c r="J16" s="394"/>
      <c r="K16" s="255"/>
    </row>
    <row r="17" spans="2:11" s="1" customFormat="1" ht="15" customHeight="1">
      <c r="B17" s="258"/>
      <c r="C17" s="259"/>
      <c r="D17" s="394" t="s">
        <v>1439</v>
      </c>
      <c r="E17" s="394"/>
      <c r="F17" s="394"/>
      <c r="G17" s="394"/>
      <c r="H17" s="394"/>
      <c r="I17" s="394"/>
      <c r="J17" s="394"/>
      <c r="K17" s="255"/>
    </row>
    <row r="18" spans="2:11" s="1" customFormat="1" ht="15" customHeight="1">
      <c r="B18" s="258"/>
      <c r="C18" s="259"/>
      <c r="D18" s="259"/>
      <c r="E18" s="261" t="s">
        <v>77</v>
      </c>
      <c r="F18" s="394" t="s">
        <v>1440</v>
      </c>
      <c r="G18" s="394"/>
      <c r="H18" s="394"/>
      <c r="I18" s="394"/>
      <c r="J18" s="394"/>
      <c r="K18" s="255"/>
    </row>
    <row r="19" spans="2:11" s="1" customFormat="1" ht="15" customHeight="1">
      <c r="B19" s="258"/>
      <c r="C19" s="259"/>
      <c r="D19" s="259"/>
      <c r="E19" s="261" t="s">
        <v>1441</v>
      </c>
      <c r="F19" s="394" t="s">
        <v>1442</v>
      </c>
      <c r="G19" s="394"/>
      <c r="H19" s="394"/>
      <c r="I19" s="394"/>
      <c r="J19" s="394"/>
      <c r="K19" s="255"/>
    </row>
    <row r="20" spans="2:11" s="1" customFormat="1" ht="15" customHeight="1">
      <c r="B20" s="258"/>
      <c r="C20" s="259"/>
      <c r="D20" s="259"/>
      <c r="E20" s="261" t="s">
        <v>1443</v>
      </c>
      <c r="F20" s="394" t="s">
        <v>1444</v>
      </c>
      <c r="G20" s="394"/>
      <c r="H20" s="394"/>
      <c r="I20" s="394"/>
      <c r="J20" s="394"/>
      <c r="K20" s="255"/>
    </row>
    <row r="21" spans="2:11" s="1" customFormat="1" ht="15" customHeight="1">
      <c r="B21" s="258"/>
      <c r="C21" s="259"/>
      <c r="D21" s="259"/>
      <c r="E21" s="261" t="s">
        <v>101</v>
      </c>
      <c r="F21" s="394" t="s">
        <v>1445</v>
      </c>
      <c r="G21" s="394"/>
      <c r="H21" s="394"/>
      <c r="I21" s="394"/>
      <c r="J21" s="394"/>
      <c r="K21" s="255"/>
    </row>
    <row r="22" spans="2:11" s="1" customFormat="1" ht="15" customHeight="1">
      <c r="B22" s="258"/>
      <c r="C22" s="259"/>
      <c r="D22" s="259"/>
      <c r="E22" s="261" t="s">
        <v>1190</v>
      </c>
      <c r="F22" s="394" t="s">
        <v>1191</v>
      </c>
      <c r="G22" s="394"/>
      <c r="H22" s="394"/>
      <c r="I22" s="394"/>
      <c r="J22" s="394"/>
      <c r="K22" s="255"/>
    </row>
    <row r="23" spans="2:11" s="1" customFormat="1" ht="15" customHeight="1">
      <c r="B23" s="258"/>
      <c r="C23" s="259"/>
      <c r="D23" s="259"/>
      <c r="E23" s="261" t="s">
        <v>1446</v>
      </c>
      <c r="F23" s="394" t="s">
        <v>1447</v>
      </c>
      <c r="G23" s="394"/>
      <c r="H23" s="394"/>
      <c r="I23" s="394"/>
      <c r="J23" s="394"/>
      <c r="K23" s="255"/>
    </row>
    <row r="24" spans="2:11" s="1" customFormat="1" ht="12.75" customHeight="1">
      <c r="B24" s="258"/>
      <c r="C24" s="259"/>
      <c r="D24" s="259"/>
      <c r="E24" s="259"/>
      <c r="F24" s="259"/>
      <c r="G24" s="259"/>
      <c r="H24" s="259"/>
      <c r="I24" s="259"/>
      <c r="J24" s="259"/>
      <c r="K24" s="255"/>
    </row>
    <row r="25" spans="2:11" s="1" customFormat="1" ht="15" customHeight="1">
      <c r="B25" s="258"/>
      <c r="C25" s="394" t="s">
        <v>1448</v>
      </c>
      <c r="D25" s="394"/>
      <c r="E25" s="394"/>
      <c r="F25" s="394"/>
      <c r="G25" s="394"/>
      <c r="H25" s="394"/>
      <c r="I25" s="394"/>
      <c r="J25" s="394"/>
      <c r="K25" s="255"/>
    </row>
    <row r="26" spans="2:11" s="1" customFormat="1" ht="15" customHeight="1">
      <c r="B26" s="258"/>
      <c r="C26" s="394" t="s">
        <v>1449</v>
      </c>
      <c r="D26" s="394"/>
      <c r="E26" s="394"/>
      <c r="F26" s="394"/>
      <c r="G26" s="394"/>
      <c r="H26" s="394"/>
      <c r="I26" s="394"/>
      <c r="J26" s="394"/>
      <c r="K26" s="255"/>
    </row>
    <row r="27" spans="2:11" s="1" customFormat="1" ht="15" customHeight="1">
      <c r="B27" s="258"/>
      <c r="C27" s="257"/>
      <c r="D27" s="394" t="s">
        <v>1450</v>
      </c>
      <c r="E27" s="394"/>
      <c r="F27" s="394"/>
      <c r="G27" s="394"/>
      <c r="H27" s="394"/>
      <c r="I27" s="394"/>
      <c r="J27" s="394"/>
      <c r="K27" s="255"/>
    </row>
    <row r="28" spans="2:11" s="1" customFormat="1" ht="15" customHeight="1">
      <c r="B28" s="258"/>
      <c r="C28" s="259"/>
      <c r="D28" s="394" t="s">
        <v>1451</v>
      </c>
      <c r="E28" s="394"/>
      <c r="F28" s="394"/>
      <c r="G28" s="394"/>
      <c r="H28" s="394"/>
      <c r="I28" s="394"/>
      <c r="J28" s="394"/>
      <c r="K28" s="255"/>
    </row>
    <row r="29" spans="2:11" s="1" customFormat="1" ht="12.75" customHeight="1">
      <c r="B29" s="258"/>
      <c r="C29" s="259"/>
      <c r="D29" s="259"/>
      <c r="E29" s="259"/>
      <c r="F29" s="259"/>
      <c r="G29" s="259"/>
      <c r="H29" s="259"/>
      <c r="I29" s="259"/>
      <c r="J29" s="259"/>
      <c r="K29" s="255"/>
    </row>
    <row r="30" spans="2:11" s="1" customFormat="1" ht="15" customHeight="1">
      <c r="B30" s="258"/>
      <c r="C30" s="259"/>
      <c r="D30" s="394" t="s">
        <v>1452</v>
      </c>
      <c r="E30" s="394"/>
      <c r="F30" s="394"/>
      <c r="G30" s="394"/>
      <c r="H30" s="394"/>
      <c r="I30" s="394"/>
      <c r="J30" s="394"/>
      <c r="K30" s="255"/>
    </row>
    <row r="31" spans="2:11" s="1" customFormat="1" ht="15" customHeight="1">
      <c r="B31" s="258"/>
      <c r="C31" s="259"/>
      <c r="D31" s="394" t="s">
        <v>1453</v>
      </c>
      <c r="E31" s="394"/>
      <c r="F31" s="394"/>
      <c r="G31" s="394"/>
      <c r="H31" s="394"/>
      <c r="I31" s="394"/>
      <c r="J31" s="394"/>
      <c r="K31" s="255"/>
    </row>
    <row r="32" spans="2:11" s="1" customFormat="1" ht="12.75" customHeight="1">
      <c r="B32" s="258"/>
      <c r="C32" s="259"/>
      <c r="D32" s="259"/>
      <c r="E32" s="259"/>
      <c r="F32" s="259"/>
      <c r="G32" s="259"/>
      <c r="H32" s="259"/>
      <c r="I32" s="259"/>
      <c r="J32" s="259"/>
      <c r="K32" s="255"/>
    </row>
    <row r="33" spans="2:11" s="1" customFormat="1" ht="15" customHeight="1">
      <c r="B33" s="258"/>
      <c r="C33" s="259"/>
      <c r="D33" s="394" t="s">
        <v>1454</v>
      </c>
      <c r="E33" s="394"/>
      <c r="F33" s="394"/>
      <c r="G33" s="394"/>
      <c r="H33" s="394"/>
      <c r="I33" s="394"/>
      <c r="J33" s="394"/>
      <c r="K33" s="255"/>
    </row>
    <row r="34" spans="2:11" s="1" customFormat="1" ht="15" customHeight="1">
      <c r="B34" s="258"/>
      <c r="C34" s="259"/>
      <c r="D34" s="394" t="s">
        <v>1455</v>
      </c>
      <c r="E34" s="394"/>
      <c r="F34" s="394"/>
      <c r="G34" s="394"/>
      <c r="H34" s="394"/>
      <c r="I34" s="394"/>
      <c r="J34" s="394"/>
      <c r="K34" s="255"/>
    </row>
    <row r="35" spans="2:11" s="1" customFormat="1" ht="15" customHeight="1">
      <c r="B35" s="258"/>
      <c r="C35" s="259"/>
      <c r="D35" s="394" t="s">
        <v>1456</v>
      </c>
      <c r="E35" s="394"/>
      <c r="F35" s="394"/>
      <c r="G35" s="394"/>
      <c r="H35" s="394"/>
      <c r="I35" s="394"/>
      <c r="J35" s="394"/>
      <c r="K35" s="255"/>
    </row>
    <row r="36" spans="2:11" s="1" customFormat="1" ht="15" customHeight="1">
      <c r="B36" s="258"/>
      <c r="C36" s="259"/>
      <c r="D36" s="257"/>
      <c r="E36" s="260" t="s">
        <v>119</v>
      </c>
      <c r="F36" s="257"/>
      <c r="G36" s="394" t="s">
        <v>1457</v>
      </c>
      <c r="H36" s="394"/>
      <c r="I36" s="394"/>
      <c r="J36" s="394"/>
      <c r="K36" s="255"/>
    </row>
    <row r="37" spans="2:11" s="1" customFormat="1" ht="30.75" customHeight="1">
      <c r="B37" s="258"/>
      <c r="C37" s="259"/>
      <c r="D37" s="257"/>
      <c r="E37" s="260" t="s">
        <v>1458</v>
      </c>
      <c r="F37" s="257"/>
      <c r="G37" s="394" t="s">
        <v>1459</v>
      </c>
      <c r="H37" s="394"/>
      <c r="I37" s="394"/>
      <c r="J37" s="394"/>
      <c r="K37" s="255"/>
    </row>
    <row r="38" spans="2:11" s="1" customFormat="1" ht="15" customHeight="1">
      <c r="B38" s="258"/>
      <c r="C38" s="259"/>
      <c r="D38" s="257"/>
      <c r="E38" s="260" t="s">
        <v>51</v>
      </c>
      <c r="F38" s="257"/>
      <c r="G38" s="394" t="s">
        <v>1460</v>
      </c>
      <c r="H38" s="394"/>
      <c r="I38" s="394"/>
      <c r="J38" s="394"/>
      <c r="K38" s="255"/>
    </row>
    <row r="39" spans="2:11" s="1" customFormat="1" ht="15" customHeight="1">
      <c r="B39" s="258"/>
      <c r="C39" s="259"/>
      <c r="D39" s="257"/>
      <c r="E39" s="260" t="s">
        <v>52</v>
      </c>
      <c r="F39" s="257"/>
      <c r="G39" s="394" t="s">
        <v>1461</v>
      </c>
      <c r="H39" s="394"/>
      <c r="I39" s="394"/>
      <c r="J39" s="394"/>
      <c r="K39" s="255"/>
    </row>
    <row r="40" spans="2:11" s="1" customFormat="1" ht="15" customHeight="1">
      <c r="B40" s="258"/>
      <c r="C40" s="259"/>
      <c r="D40" s="257"/>
      <c r="E40" s="260" t="s">
        <v>120</v>
      </c>
      <c r="F40" s="257"/>
      <c r="G40" s="394" t="s">
        <v>1462</v>
      </c>
      <c r="H40" s="394"/>
      <c r="I40" s="394"/>
      <c r="J40" s="394"/>
      <c r="K40" s="255"/>
    </row>
    <row r="41" spans="2:11" s="1" customFormat="1" ht="15" customHeight="1">
      <c r="B41" s="258"/>
      <c r="C41" s="259"/>
      <c r="D41" s="257"/>
      <c r="E41" s="260" t="s">
        <v>121</v>
      </c>
      <c r="F41" s="257"/>
      <c r="G41" s="394" t="s">
        <v>1463</v>
      </c>
      <c r="H41" s="394"/>
      <c r="I41" s="394"/>
      <c r="J41" s="394"/>
      <c r="K41" s="255"/>
    </row>
    <row r="42" spans="2:11" s="1" customFormat="1" ht="15" customHeight="1">
      <c r="B42" s="258"/>
      <c r="C42" s="259"/>
      <c r="D42" s="257"/>
      <c r="E42" s="260" t="s">
        <v>1464</v>
      </c>
      <c r="F42" s="257"/>
      <c r="G42" s="394" t="s">
        <v>1465</v>
      </c>
      <c r="H42" s="394"/>
      <c r="I42" s="394"/>
      <c r="J42" s="394"/>
      <c r="K42" s="255"/>
    </row>
    <row r="43" spans="2:11" s="1" customFormat="1" ht="15" customHeight="1">
      <c r="B43" s="258"/>
      <c r="C43" s="259"/>
      <c r="D43" s="257"/>
      <c r="E43" s="260"/>
      <c r="F43" s="257"/>
      <c r="G43" s="394" t="s">
        <v>1466</v>
      </c>
      <c r="H43" s="394"/>
      <c r="I43" s="394"/>
      <c r="J43" s="394"/>
      <c r="K43" s="255"/>
    </row>
    <row r="44" spans="2:11" s="1" customFormat="1" ht="15" customHeight="1">
      <c r="B44" s="258"/>
      <c r="C44" s="259"/>
      <c r="D44" s="257"/>
      <c r="E44" s="260" t="s">
        <v>1467</v>
      </c>
      <c r="F44" s="257"/>
      <c r="G44" s="394" t="s">
        <v>1468</v>
      </c>
      <c r="H44" s="394"/>
      <c r="I44" s="394"/>
      <c r="J44" s="394"/>
      <c r="K44" s="255"/>
    </row>
    <row r="45" spans="2:11" s="1" customFormat="1" ht="15" customHeight="1">
      <c r="B45" s="258"/>
      <c r="C45" s="259"/>
      <c r="D45" s="257"/>
      <c r="E45" s="260" t="s">
        <v>123</v>
      </c>
      <c r="F45" s="257"/>
      <c r="G45" s="394" t="s">
        <v>1469</v>
      </c>
      <c r="H45" s="394"/>
      <c r="I45" s="394"/>
      <c r="J45" s="394"/>
      <c r="K45" s="255"/>
    </row>
    <row r="46" spans="2:11" s="1" customFormat="1" ht="12.75" customHeight="1">
      <c r="B46" s="258"/>
      <c r="C46" s="259"/>
      <c r="D46" s="257"/>
      <c r="E46" s="257"/>
      <c r="F46" s="257"/>
      <c r="G46" s="257"/>
      <c r="H46" s="257"/>
      <c r="I46" s="257"/>
      <c r="J46" s="257"/>
      <c r="K46" s="255"/>
    </row>
    <row r="47" spans="2:11" s="1" customFormat="1" ht="15" customHeight="1">
      <c r="B47" s="258"/>
      <c r="C47" s="259"/>
      <c r="D47" s="394" t="s">
        <v>1470</v>
      </c>
      <c r="E47" s="394"/>
      <c r="F47" s="394"/>
      <c r="G47" s="394"/>
      <c r="H47" s="394"/>
      <c r="I47" s="394"/>
      <c r="J47" s="394"/>
      <c r="K47" s="255"/>
    </row>
    <row r="48" spans="2:11" s="1" customFormat="1" ht="15" customHeight="1">
      <c r="B48" s="258"/>
      <c r="C48" s="259"/>
      <c r="D48" s="259"/>
      <c r="E48" s="394" t="s">
        <v>1471</v>
      </c>
      <c r="F48" s="394"/>
      <c r="G48" s="394"/>
      <c r="H48" s="394"/>
      <c r="I48" s="394"/>
      <c r="J48" s="394"/>
      <c r="K48" s="255"/>
    </row>
    <row r="49" spans="2:11" s="1" customFormat="1" ht="15" customHeight="1">
      <c r="B49" s="258"/>
      <c r="C49" s="259"/>
      <c r="D49" s="259"/>
      <c r="E49" s="394" t="s">
        <v>1472</v>
      </c>
      <c r="F49" s="394"/>
      <c r="G49" s="394"/>
      <c r="H49" s="394"/>
      <c r="I49" s="394"/>
      <c r="J49" s="394"/>
      <c r="K49" s="255"/>
    </row>
    <row r="50" spans="2:11" s="1" customFormat="1" ht="15" customHeight="1">
      <c r="B50" s="258"/>
      <c r="C50" s="259"/>
      <c r="D50" s="259"/>
      <c r="E50" s="394" t="s">
        <v>1473</v>
      </c>
      <c r="F50" s="394"/>
      <c r="G50" s="394"/>
      <c r="H50" s="394"/>
      <c r="I50" s="394"/>
      <c r="J50" s="394"/>
      <c r="K50" s="255"/>
    </row>
    <row r="51" spans="2:11" s="1" customFormat="1" ht="15" customHeight="1">
      <c r="B51" s="258"/>
      <c r="C51" s="259"/>
      <c r="D51" s="394" t="s">
        <v>1474</v>
      </c>
      <c r="E51" s="394"/>
      <c r="F51" s="394"/>
      <c r="G51" s="394"/>
      <c r="H51" s="394"/>
      <c r="I51" s="394"/>
      <c r="J51" s="394"/>
      <c r="K51" s="255"/>
    </row>
    <row r="52" spans="2:11" s="1" customFormat="1" ht="25.5" customHeight="1">
      <c r="B52" s="254"/>
      <c r="C52" s="395" t="s">
        <v>1475</v>
      </c>
      <c r="D52" s="395"/>
      <c r="E52" s="395"/>
      <c r="F52" s="395"/>
      <c r="G52" s="395"/>
      <c r="H52" s="395"/>
      <c r="I52" s="395"/>
      <c r="J52" s="395"/>
      <c r="K52" s="255"/>
    </row>
    <row r="53" spans="2:11" s="1" customFormat="1" ht="5.25" customHeight="1">
      <c r="B53" s="254"/>
      <c r="C53" s="256"/>
      <c r="D53" s="256"/>
      <c r="E53" s="256"/>
      <c r="F53" s="256"/>
      <c r="G53" s="256"/>
      <c r="H53" s="256"/>
      <c r="I53" s="256"/>
      <c r="J53" s="256"/>
      <c r="K53" s="255"/>
    </row>
    <row r="54" spans="2:11" s="1" customFormat="1" ht="15" customHeight="1">
      <c r="B54" s="254"/>
      <c r="C54" s="394" t="s">
        <v>1476</v>
      </c>
      <c r="D54" s="394"/>
      <c r="E54" s="394"/>
      <c r="F54" s="394"/>
      <c r="G54" s="394"/>
      <c r="H54" s="394"/>
      <c r="I54" s="394"/>
      <c r="J54" s="394"/>
      <c r="K54" s="255"/>
    </row>
    <row r="55" spans="2:11" s="1" customFormat="1" ht="15" customHeight="1">
      <c r="B55" s="254"/>
      <c r="C55" s="394" t="s">
        <v>1477</v>
      </c>
      <c r="D55" s="394"/>
      <c r="E55" s="394"/>
      <c r="F55" s="394"/>
      <c r="G55" s="394"/>
      <c r="H55" s="394"/>
      <c r="I55" s="394"/>
      <c r="J55" s="394"/>
      <c r="K55" s="255"/>
    </row>
    <row r="56" spans="2:11" s="1" customFormat="1" ht="12.75" customHeight="1">
      <c r="B56" s="254"/>
      <c r="C56" s="257"/>
      <c r="D56" s="257"/>
      <c r="E56" s="257"/>
      <c r="F56" s="257"/>
      <c r="G56" s="257"/>
      <c r="H56" s="257"/>
      <c r="I56" s="257"/>
      <c r="J56" s="257"/>
      <c r="K56" s="255"/>
    </row>
    <row r="57" spans="2:11" s="1" customFormat="1" ht="15" customHeight="1">
      <c r="B57" s="254"/>
      <c r="C57" s="394" t="s">
        <v>1478</v>
      </c>
      <c r="D57" s="394"/>
      <c r="E57" s="394"/>
      <c r="F57" s="394"/>
      <c r="G57" s="394"/>
      <c r="H57" s="394"/>
      <c r="I57" s="394"/>
      <c r="J57" s="394"/>
      <c r="K57" s="255"/>
    </row>
    <row r="58" spans="2:11" s="1" customFormat="1" ht="15" customHeight="1">
      <c r="B58" s="254"/>
      <c r="C58" s="259"/>
      <c r="D58" s="394" t="s">
        <v>1479</v>
      </c>
      <c r="E58" s="394"/>
      <c r="F58" s="394"/>
      <c r="G58" s="394"/>
      <c r="H58" s="394"/>
      <c r="I58" s="394"/>
      <c r="J58" s="394"/>
      <c r="K58" s="255"/>
    </row>
    <row r="59" spans="2:11" s="1" customFormat="1" ht="15" customHeight="1">
      <c r="B59" s="254"/>
      <c r="C59" s="259"/>
      <c r="D59" s="394" t="s">
        <v>1480</v>
      </c>
      <c r="E59" s="394"/>
      <c r="F59" s="394"/>
      <c r="G59" s="394"/>
      <c r="H59" s="394"/>
      <c r="I59" s="394"/>
      <c r="J59" s="394"/>
      <c r="K59" s="255"/>
    </row>
    <row r="60" spans="2:11" s="1" customFormat="1" ht="15" customHeight="1">
      <c r="B60" s="254"/>
      <c r="C60" s="259"/>
      <c r="D60" s="394" t="s">
        <v>1481</v>
      </c>
      <c r="E60" s="394"/>
      <c r="F60" s="394"/>
      <c r="G60" s="394"/>
      <c r="H60" s="394"/>
      <c r="I60" s="394"/>
      <c r="J60" s="394"/>
      <c r="K60" s="255"/>
    </row>
    <row r="61" spans="2:11" s="1" customFormat="1" ht="15" customHeight="1">
      <c r="B61" s="254"/>
      <c r="C61" s="259"/>
      <c r="D61" s="394" t="s">
        <v>1482</v>
      </c>
      <c r="E61" s="394"/>
      <c r="F61" s="394"/>
      <c r="G61" s="394"/>
      <c r="H61" s="394"/>
      <c r="I61" s="394"/>
      <c r="J61" s="394"/>
      <c r="K61" s="255"/>
    </row>
    <row r="62" spans="2:11" s="1" customFormat="1" ht="15" customHeight="1">
      <c r="B62" s="254"/>
      <c r="C62" s="259"/>
      <c r="D62" s="393" t="s">
        <v>1483</v>
      </c>
      <c r="E62" s="393"/>
      <c r="F62" s="393"/>
      <c r="G62" s="393"/>
      <c r="H62" s="393"/>
      <c r="I62" s="393"/>
      <c r="J62" s="393"/>
      <c r="K62" s="255"/>
    </row>
    <row r="63" spans="2:11" s="1" customFormat="1" ht="15" customHeight="1">
      <c r="B63" s="254"/>
      <c r="C63" s="259"/>
      <c r="D63" s="394" t="s">
        <v>1484</v>
      </c>
      <c r="E63" s="394"/>
      <c r="F63" s="394"/>
      <c r="G63" s="394"/>
      <c r="H63" s="394"/>
      <c r="I63" s="394"/>
      <c r="J63" s="394"/>
      <c r="K63" s="255"/>
    </row>
    <row r="64" spans="2:11" s="1" customFormat="1" ht="12.75" customHeight="1">
      <c r="B64" s="254"/>
      <c r="C64" s="259"/>
      <c r="D64" s="259"/>
      <c r="E64" s="262"/>
      <c r="F64" s="259"/>
      <c r="G64" s="259"/>
      <c r="H64" s="259"/>
      <c r="I64" s="259"/>
      <c r="J64" s="259"/>
      <c r="K64" s="255"/>
    </row>
    <row r="65" spans="2:11" s="1" customFormat="1" ht="15" customHeight="1">
      <c r="B65" s="254"/>
      <c r="C65" s="259"/>
      <c r="D65" s="394" t="s">
        <v>1485</v>
      </c>
      <c r="E65" s="394"/>
      <c r="F65" s="394"/>
      <c r="G65" s="394"/>
      <c r="H65" s="394"/>
      <c r="I65" s="394"/>
      <c r="J65" s="394"/>
      <c r="K65" s="255"/>
    </row>
    <row r="66" spans="2:11" s="1" customFormat="1" ht="15" customHeight="1">
      <c r="B66" s="254"/>
      <c r="C66" s="259"/>
      <c r="D66" s="393" t="s">
        <v>1486</v>
      </c>
      <c r="E66" s="393"/>
      <c r="F66" s="393"/>
      <c r="G66" s="393"/>
      <c r="H66" s="393"/>
      <c r="I66" s="393"/>
      <c r="J66" s="393"/>
      <c r="K66" s="255"/>
    </row>
    <row r="67" spans="2:11" s="1" customFormat="1" ht="15" customHeight="1">
      <c r="B67" s="254"/>
      <c r="C67" s="259"/>
      <c r="D67" s="394" t="s">
        <v>1487</v>
      </c>
      <c r="E67" s="394"/>
      <c r="F67" s="394"/>
      <c r="G67" s="394"/>
      <c r="H67" s="394"/>
      <c r="I67" s="394"/>
      <c r="J67" s="394"/>
      <c r="K67" s="255"/>
    </row>
    <row r="68" spans="2:11" s="1" customFormat="1" ht="15" customHeight="1">
      <c r="B68" s="254"/>
      <c r="C68" s="259"/>
      <c r="D68" s="394" t="s">
        <v>1488</v>
      </c>
      <c r="E68" s="394"/>
      <c r="F68" s="394"/>
      <c r="G68" s="394"/>
      <c r="H68" s="394"/>
      <c r="I68" s="394"/>
      <c r="J68" s="394"/>
      <c r="K68" s="255"/>
    </row>
    <row r="69" spans="2:11" s="1" customFormat="1" ht="15" customHeight="1">
      <c r="B69" s="254"/>
      <c r="C69" s="259"/>
      <c r="D69" s="394" t="s">
        <v>1489</v>
      </c>
      <c r="E69" s="394"/>
      <c r="F69" s="394"/>
      <c r="G69" s="394"/>
      <c r="H69" s="394"/>
      <c r="I69" s="394"/>
      <c r="J69" s="394"/>
      <c r="K69" s="255"/>
    </row>
    <row r="70" spans="2:11" s="1" customFormat="1" ht="15" customHeight="1">
      <c r="B70" s="254"/>
      <c r="C70" s="259"/>
      <c r="D70" s="394" t="s">
        <v>1490</v>
      </c>
      <c r="E70" s="394"/>
      <c r="F70" s="394"/>
      <c r="G70" s="394"/>
      <c r="H70" s="394"/>
      <c r="I70" s="394"/>
      <c r="J70" s="394"/>
      <c r="K70" s="255"/>
    </row>
    <row r="71" spans="2:11" s="1" customFormat="1" ht="12.75" customHeight="1">
      <c r="B71" s="263"/>
      <c r="C71" s="264"/>
      <c r="D71" s="264"/>
      <c r="E71" s="264"/>
      <c r="F71" s="264"/>
      <c r="G71" s="264"/>
      <c r="H71" s="264"/>
      <c r="I71" s="264"/>
      <c r="J71" s="264"/>
      <c r="K71" s="265"/>
    </row>
    <row r="72" spans="2:11" s="1" customFormat="1" ht="18.75" customHeight="1">
      <c r="B72" s="266"/>
      <c r="C72" s="266"/>
      <c r="D72" s="266"/>
      <c r="E72" s="266"/>
      <c r="F72" s="266"/>
      <c r="G72" s="266"/>
      <c r="H72" s="266"/>
      <c r="I72" s="266"/>
      <c r="J72" s="266"/>
      <c r="K72" s="267"/>
    </row>
    <row r="73" spans="2:11" s="1" customFormat="1" ht="18.75" customHeight="1">
      <c r="B73" s="267"/>
      <c r="C73" s="267"/>
      <c r="D73" s="267"/>
      <c r="E73" s="267"/>
      <c r="F73" s="267"/>
      <c r="G73" s="267"/>
      <c r="H73" s="267"/>
      <c r="I73" s="267"/>
      <c r="J73" s="267"/>
      <c r="K73" s="267"/>
    </row>
    <row r="74" spans="2:11" s="1" customFormat="1" ht="7.5" customHeight="1">
      <c r="B74" s="268"/>
      <c r="C74" s="269"/>
      <c r="D74" s="269"/>
      <c r="E74" s="269"/>
      <c r="F74" s="269"/>
      <c r="G74" s="269"/>
      <c r="H74" s="269"/>
      <c r="I74" s="269"/>
      <c r="J74" s="269"/>
      <c r="K74" s="270"/>
    </row>
    <row r="75" spans="2:11" s="1" customFormat="1" ht="45" customHeight="1">
      <c r="B75" s="271"/>
      <c r="C75" s="392" t="s">
        <v>1491</v>
      </c>
      <c r="D75" s="392"/>
      <c r="E75" s="392"/>
      <c r="F75" s="392"/>
      <c r="G75" s="392"/>
      <c r="H75" s="392"/>
      <c r="I75" s="392"/>
      <c r="J75" s="392"/>
      <c r="K75" s="272"/>
    </row>
    <row r="76" spans="2:11" s="1" customFormat="1" ht="17.25" customHeight="1">
      <c r="B76" s="271"/>
      <c r="C76" s="273" t="s">
        <v>1492</v>
      </c>
      <c r="D76" s="273"/>
      <c r="E76" s="273"/>
      <c r="F76" s="273" t="s">
        <v>1493</v>
      </c>
      <c r="G76" s="274"/>
      <c r="H76" s="273" t="s">
        <v>52</v>
      </c>
      <c r="I76" s="273" t="s">
        <v>55</v>
      </c>
      <c r="J76" s="273" t="s">
        <v>1494</v>
      </c>
      <c r="K76" s="272"/>
    </row>
    <row r="77" spans="2:11" s="1" customFormat="1" ht="17.25" customHeight="1">
      <c r="B77" s="271"/>
      <c r="C77" s="275" t="s">
        <v>1495</v>
      </c>
      <c r="D77" s="275"/>
      <c r="E77" s="275"/>
      <c r="F77" s="276" t="s">
        <v>1496</v>
      </c>
      <c r="G77" s="277"/>
      <c r="H77" s="275"/>
      <c r="I77" s="275"/>
      <c r="J77" s="275" t="s">
        <v>1497</v>
      </c>
      <c r="K77" s="272"/>
    </row>
    <row r="78" spans="2:11" s="1" customFormat="1" ht="5.25" customHeight="1">
      <c r="B78" s="271"/>
      <c r="C78" s="278"/>
      <c r="D78" s="278"/>
      <c r="E78" s="278"/>
      <c r="F78" s="278"/>
      <c r="G78" s="279"/>
      <c r="H78" s="278"/>
      <c r="I78" s="278"/>
      <c r="J78" s="278"/>
      <c r="K78" s="272"/>
    </row>
    <row r="79" spans="2:11" s="1" customFormat="1" ht="15" customHeight="1">
      <c r="B79" s="271"/>
      <c r="C79" s="260" t="s">
        <v>51</v>
      </c>
      <c r="D79" s="280"/>
      <c r="E79" s="280"/>
      <c r="F79" s="281" t="s">
        <v>1498</v>
      </c>
      <c r="G79" s="282"/>
      <c r="H79" s="260" t="s">
        <v>1499</v>
      </c>
      <c r="I79" s="260" t="s">
        <v>1500</v>
      </c>
      <c r="J79" s="260">
        <v>20</v>
      </c>
      <c r="K79" s="272"/>
    </row>
    <row r="80" spans="2:11" s="1" customFormat="1" ht="15" customHeight="1">
      <c r="B80" s="271"/>
      <c r="C80" s="260" t="s">
        <v>1501</v>
      </c>
      <c r="D80" s="260"/>
      <c r="E80" s="260"/>
      <c r="F80" s="281" t="s">
        <v>1498</v>
      </c>
      <c r="G80" s="282"/>
      <c r="H80" s="260" t="s">
        <v>1502</v>
      </c>
      <c r="I80" s="260" t="s">
        <v>1500</v>
      </c>
      <c r="J80" s="260">
        <v>120</v>
      </c>
      <c r="K80" s="272"/>
    </row>
    <row r="81" spans="2:11" s="1" customFormat="1" ht="15" customHeight="1">
      <c r="B81" s="283"/>
      <c r="C81" s="260" t="s">
        <v>1503</v>
      </c>
      <c r="D81" s="260"/>
      <c r="E81" s="260"/>
      <c r="F81" s="281" t="s">
        <v>1504</v>
      </c>
      <c r="G81" s="282"/>
      <c r="H81" s="260" t="s">
        <v>1505</v>
      </c>
      <c r="I81" s="260" t="s">
        <v>1500</v>
      </c>
      <c r="J81" s="260">
        <v>50</v>
      </c>
      <c r="K81" s="272"/>
    </row>
    <row r="82" spans="2:11" s="1" customFormat="1" ht="15" customHeight="1">
      <c r="B82" s="283"/>
      <c r="C82" s="260" t="s">
        <v>1506</v>
      </c>
      <c r="D82" s="260"/>
      <c r="E82" s="260"/>
      <c r="F82" s="281" t="s">
        <v>1498</v>
      </c>
      <c r="G82" s="282"/>
      <c r="H82" s="260" t="s">
        <v>1507</v>
      </c>
      <c r="I82" s="260" t="s">
        <v>1508</v>
      </c>
      <c r="J82" s="260"/>
      <c r="K82" s="272"/>
    </row>
    <row r="83" spans="2:11" s="1" customFormat="1" ht="15" customHeight="1">
      <c r="B83" s="283"/>
      <c r="C83" s="284" t="s">
        <v>1509</v>
      </c>
      <c r="D83" s="284"/>
      <c r="E83" s="284"/>
      <c r="F83" s="285" t="s">
        <v>1504</v>
      </c>
      <c r="G83" s="284"/>
      <c r="H83" s="284" t="s">
        <v>1510</v>
      </c>
      <c r="I83" s="284" t="s">
        <v>1500</v>
      </c>
      <c r="J83" s="284">
        <v>15</v>
      </c>
      <c r="K83" s="272"/>
    </row>
    <row r="84" spans="2:11" s="1" customFormat="1" ht="15" customHeight="1">
      <c r="B84" s="283"/>
      <c r="C84" s="284" t="s">
        <v>1511</v>
      </c>
      <c r="D84" s="284"/>
      <c r="E84" s="284"/>
      <c r="F84" s="285" t="s">
        <v>1504</v>
      </c>
      <c r="G84" s="284"/>
      <c r="H84" s="284" t="s">
        <v>1512</v>
      </c>
      <c r="I84" s="284" t="s">
        <v>1500</v>
      </c>
      <c r="J84" s="284">
        <v>15</v>
      </c>
      <c r="K84" s="272"/>
    </row>
    <row r="85" spans="2:11" s="1" customFormat="1" ht="15" customHeight="1">
      <c r="B85" s="283"/>
      <c r="C85" s="284" t="s">
        <v>1513</v>
      </c>
      <c r="D85" s="284"/>
      <c r="E85" s="284"/>
      <c r="F85" s="285" t="s">
        <v>1504</v>
      </c>
      <c r="G85" s="284"/>
      <c r="H85" s="284" t="s">
        <v>1514</v>
      </c>
      <c r="I85" s="284" t="s">
        <v>1500</v>
      </c>
      <c r="J85" s="284">
        <v>20</v>
      </c>
      <c r="K85" s="272"/>
    </row>
    <row r="86" spans="2:11" s="1" customFormat="1" ht="15" customHeight="1">
      <c r="B86" s="283"/>
      <c r="C86" s="284" t="s">
        <v>1515</v>
      </c>
      <c r="D86" s="284"/>
      <c r="E86" s="284"/>
      <c r="F86" s="285" t="s">
        <v>1504</v>
      </c>
      <c r="G86" s="284"/>
      <c r="H86" s="284" t="s">
        <v>1516</v>
      </c>
      <c r="I86" s="284" t="s">
        <v>1500</v>
      </c>
      <c r="J86" s="284">
        <v>20</v>
      </c>
      <c r="K86" s="272"/>
    </row>
    <row r="87" spans="2:11" s="1" customFormat="1" ht="15" customHeight="1">
      <c r="B87" s="283"/>
      <c r="C87" s="260" t="s">
        <v>1517</v>
      </c>
      <c r="D87" s="260"/>
      <c r="E87" s="260"/>
      <c r="F87" s="281" t="s">
        <v>1504</v>
      </c>
      <c r="G87" s="282"/>
      <c r="H87" s="260" t="s">
        <v>1518</v>
      </c>
      <c r="I87" s="260" t="s">
        <v>1500</v>
      </c>
      <c r="J87" s="260">
        <v>50</v>
      </c>
      <c r="K87" s="272"/>
    </row>
    <row r="88" spans="2:11" s="1" customFormat="1" ht="15" customHeight="1">
      <c r="B88" s="283"/>
      <c r="C88" s="260" t="s">
        <v>1519</v>
      </c>
      <c r="D88" s="260"/>
      <c r="E88" s="260"/>
      <c r="F88" s="281" t="s">
        <v>1504</v>
      </c>
      <c r="G88" s="282"/>
      <c r="H88" s="260" t="s">
        <v>1520</v>
      </c>
      <c r="I88" s="260" t="s">
        <v>1500</v>
      </c>
      <c r="J88" s="260">
        <v>20</v>
      </c>
      <c r="K88" s="272"/>
    </row>
    <row r="89" spans="2:11" s="1" customFormat="1" ht="15" customHeight="1">
      <c r="B89" s="283"/>
      <c r="C89" s="260" t="s">
        <v>1521</v>
      </c>
      <c r="D89" s="260"/>
      <c r="E89" s="260"/>
      <c r="F89" s="281" t="s">
        <v>1504</v>
      </c>
      <c r="G89" s="282"/>
      <c r="H89" s="260" t="s">
        <v>1522</v>
      </c>
      <c r="I89" s="260" t="s">
        <v>1500</v>
      </c>
      <c r="J89" s="260">
        <v>20</v>
      </c>
      <c r="K89" s="272"/>
    </row>
    <row r="90" spans="2:11" s="1" customFormat="1" ht="15" customHeight="1">
      <c r="B90" s="283"/>
      <c r="C90" s="260" t="s">
        <v>1523</v>
      </c>
      <c r="D90" s="260"/>
      <c r="E90" s="260"/>
      <c r="F90" s="281" t="s">
        <v>1504</v>
      </c>
      <c r="G90" s="282"/>
      <c r="H90" s="260" t="s">
        <v>1524</v>
      </c>
      <c r="I90" s="260" t="s">
        <v>1500</v>
      </c>
      <c r="J90" s="260">
        <v>50</v>
      </c>
      <c r="K90" s="272"/>
    </row>
    <row r="91" spans="2:11" s="1" customFormat="1" ht="15" customHeight="1">
      <c r="B91" s="283"/>
      <c r="C91" s="260" t="s">
        <v>1525</v>
      </c>
      <c r="D91" s="260"/>
      <c r="E91" s="260"/>
      <c r="F91" s="281" t="s">
        <v>1504</v>
      </c>
      <c r="G91" s="282"/>
      <c r="H91" s="260" t="s">
        <v>1525</v>
      </c>
      <c r="I91" s="260" t="s">
        <v>1500</v>
      </c>
      <c r="J91" s="260">
        <v>50</v>
      </c>
      <c r="K91" s="272"/>
    </row>
    <row r="92" spans="2:11" s="1" customFormat="1" ht="15" customHeight="1">
      <c r="B92" s="283"/>
      <c r="C92" s="260" t="s">
        <v>1526</v>
      </c>
      <c r="D92" s="260"/>
      <c r="E92" s="260"/>
      <c r="F92" s="281" t="s">
        <v>1504</v>
      </c>
      <c r="G92" s="282"/>
      <c r="H92" s="260" t="s">
        <v>1527</v>
      </c>
      <c r="I92" s="260" t="s">
        <v>1500</v>
      </c>
      <c r="J92" s="260">
        <v>255</v>
      </c>
      <c r="K92" s="272"/>
    </row>
    <row r="93" spans="2:11" s="1" customFormat="1" ht="15" customHeight="1">
      <c r="B93" s="283"/>
      <c r="C93" s="260" t="s">
        <v>1528</v>
      </c>
      <c r="D93" s="260"/>
      <c r="E93" s="260"/>
      <c r="F93" s="281" t="s">
        <v>1498</v>
      </c>
      <c r="G93" s="282"/>
      <c r="H93" s="260" t="s">
        <v>1529</v>
      </c>
      <c r="I93" s="260" t="s">
        <v>1530</v>
      </c>
      <c r="J93" s="260"/>
      <c r="K93" s="272"/>
    </row>
    <row r="94" spans="2:11" s="1" customFormat="1" ht="15" customHeight="1">
      <c r="B94" s="283"/>
      <c r="C94" s="260" t="s">
        <v>1531</v>
      </c>
      <c r="D94" s="260"/>
      <c r="E94" s="260"/>
      <c r="F94" s="281" t="s">
        <v>1498</v>
      </c>
      <c r="G94" s="282"/>
      <c r="H94" s="260" t="s">
        <v>1532</v>
      </c>
      <c r="I94" s="260" t="s">
        <v>1533</v>
      </c>
      <c r="J94" s="260"/>
      <c r="K94" s="272"/>
    </row>
    <row r="95" spans="2:11" s="1" customFormat="1" ht="15" customHeight="1">
      <c r="B95" s="283"/>
      <c r="C95" s="260" t="s">
        <v>1534</v>
      </c>
      <c r="D95" s="260"/>
      <c r="E95" s="260"/>
      <c r="F95" s="281" t="s">
        <v>1498</v>
      </c>
      <c r="G95" s="282"/>
      <c r="H95" s="260" t="s">
        <v>1534</v>
      </c>
      <c r="I95" s="260" t="s">
        <v>1533</v>
      </c>
      <c r="J95" s="260"/>
      <c r="K95" s="272"/>
    </row>
    <row r="96" spans="2:11" s="1" customFormat="1" ht="15" customHeight="1">
      <c r="B96" s="283"/>
      <c r="C96" s="260" t="s">
        <v>36</v>
      </c>
      <c r="D96" s="260"/>
      <c r="E96" s="260"/>
      <c r="F96" s="281" t="s">
        <v>1498</v>
      </c>
      <c r="G96" s="282"/>
      <c r="H96" s="260" t="s">
        <v>1535</v>
      </c>
      <c r="I96" s="260" t="s">
        <v>1533</v>
      </c>
      <c r="J96" s="260"/>
      <c r="K96" s="272"/>
    </row>
    <row r="97" spans="2:11" s="1" customFormat="1" ht="15" customHeight="1">
      <c r="B97" s="283"/>
      <c r="C97" s="260" t="s">
        <v>46</v>
      </c>
      <c r="D97" s="260"/>
      <c r="E97" s="260"/>
      <c r="F97" s="281" t="s">
        <v>1498</v>
      </c>
      <c r="G97" s="282"/>
      <c r="H97" s="260" t="s">
        <v>1536</v>
      </c>
      <c r="I97" s="260" t="s">
        <v>1533</v>
      </c>
      <c r="J97" s="260"/>
      <c r="K97" s="272"/>
    </row>
    <row r="98" spans="2:11" s="1" customFormat="1" ht="15" customHeight="1">
      <c r="B98" s="286"/>
      <c r="C98" s="287"/>
      <c r="D98" s="287"/>
      <c r="E98" s="287"/>
      <c r="F98" s="287"/>
      <c r="G98" s="287"/>
      <c r="H98" s="287"/>
      <c r="I98" s="287"/>
      <c r="J98" s="287"/>
      <c r="K98" s="288"/>
    </row>
    <row r="99" spans="2:11" s="1" customFormat="1" ht="18.75" customHeight="1">
      <c r="B99" s="289"/>
      <c r="C99" s="290"/>
      <c r="D99" s="290"/>
      <c r="E99" s="290"/>
      <c r="F99" s="290"/>
      <c r="G99" s="290"/>
      <c r="H99" s="290"/>
      <c r="I99" s="290"/>
      <c r="J99" s="290"/>
      <c r="K99" s="289"/>
    </row>
    <row r="100" spans="2:11" s="1" customFormat="1" ht="18.75" customHeight="1">
      <c r="B100" s="267"/>
      <c r="C100" s="267"/>
      <c r="D100" s="267"/>
      <c r="E100" s="267"/>
      <c r="F100" s="267"/>
      <c r="G100" s="267"/>
      <c r="H100" s="267"/>
      <c r="I100" s="267"/>
      <c r="J100" s="267"/>
      <c r="K100" s="267"/>
    </row>
    <row r="101" spans="2:11" s="1" customFormat="1" ht="7.5" customHeight="1">
      <c r="B101" s="268"/>
      <c r="C101" s="269"/>
      <c r="D101" s="269"/>
      <c r="E101" s="269"/>
      <c r="F101" s="269"/>
      <c r="G101" s="269"/>
      <c r="H101" s="269"/>
      <c r="I101" s="269"/>
      <c r="J101" s="269"/>
      <c r="K101" s="270"/>
    </row>
    <row r="102" spans="2:11" s="1" customFormat="1" ht="45" customHeight="1">
      <c r="B102" s="271"/>
      <c r="C102" s="392" t="s">
        <v>1537</v>
      </c>
      <c r="D102" s="392"/>
      <c r="E102" s="392"/>
      <c r="F102" s="392"/>
      <c r="G102" s="392"/>
      <c r="H102" s="392"/>
      <c r="I102" s="392"/>
      <c r="J102" s="392"/>
      <c r="K102" s="272"/>
    </row>
    <row r="103" spans="2:11" s="1" customFormat="1" ht="17.25" customHeight="1">
      <c r="B103" s="271"/>
      <c r="C103" s="273" t="s">
        <v>1492</v>
      </c>
      <c r="D103" s="273"/>
      <c r="E103" s="273"/>
      <c r="F103" s="273" t="s">
        <v>1493</v>
      </c>
      <c r="G103" s="274"/>
      <c r="H103" s="273" t="s">
        <v>52</v>
      </c>
      <c r="I103" s="273" t="s">
        <v>55</v>
      </c>
      <c r="J103" s="273" t="s">
        <v>1494</v>
      </c>
      <c r="K103" s="272"/>
    </row>
    <row r="104" spans="2:11" s="1" customFormat="1" ht="17.25" customHeight="1">
      <c r="B104" s="271"/>
      <c r="C104" s="275" t="s">
        <v>1495</v>
      </c>
      <c r="D104" s="275"/>
      <c r="E104" s="275"/>
      <c r="F104" s="276" t="s">
        <v>1496</v>
      </c>
      <c r="G104" s="277"/>
      <c r="H104" s="275"/>
      <c r="I104" s="275"/>
      <c r="J104" s="275" t="s">
        <v>1497</v>
      </c>
      <c r="K104" s="272"/>
    </row>
    <row r="105" spans="2:11" s="1" customFormat="1" ht="5.25" customHeight="1">
      <c r="B105" s="271"/>
      <c r="C105" s="273"/>
      <c r="D105" s="273"/>
      <c r="E105" s="273"/>
      <c r="F105" s="273"/>
      <c r="G105" s="291"/>
      <c r="H105" s="273"/>
      <c r="I105" s="273"/>
      <c r="J105" s="273"/>
      <c r="K105" s="272"/>
    </row>
    <row r="106" spans="2:11" s="1" customFormat="1" ht="15" customHeight="1">
      <c r="B106" s="271"/>
      <c r="C106" s="260" t="s">
        <v>51</v>
      </c>
      <c r="D106" s="280"/>
      <c r="E106" s="280"/>
      <c r="F106" s="281" t="s">
        <v>1498</v>
      </c>
      <c r="G106" s="260"/>
      <c r="H106" s="260" t="s">
        <v>1538</v>
      </c>
      <c r="I106" s="260" t="s">
        <v>1500</v>
      </c>
      <c r="J106" s="260">
        <v>20</v>
      </c>
      <c r="K106" s="272"/>
    </row>
    <row r="107" spans="2:11" s="1" customFormat="1" ht="15" customHeight="1">
      <c r="B107" s="271"/>
      <c r="C107" s="260" t="s">
        <v>1501</v>
      </c>
      <c r="D107" s="260"/>
      <c r="E107" s="260"/>
      <c r="F107" s="281" t="s">
        <v>1498</v>
      </c>
      <c r="G107" s="260"/>
      <c r="H107" s="260" t="s">
        <v>1538</v>
      </c>
      <c r="I107" s="260" t="s">
        <v>1500</v>
      </c>
      <c r="J107" s="260">
        <v>120</v>
      </c>
      <c r="K107" s="272"/>
    </row>
    <row r="108" spans="2:11" s="1" customFormat="1" ht="15" customHeight="1">
      <c r="B108" s="283"/>
      <c r="C108" s="260" t="s">
        <v>1503</v>
      </c>
      <c r="D108" s="260"/>
      <c r="E108" s="260"/>
      <c r="F108" s="281" t="s">
        <v>1504</v>
      </c>
      <c r="G108" s="260"/>
      <c r="H108" s="260" t="s">
        <v>1538</v>
      </c>
      <c r="I108" s="260" t="s">
        <v>1500</v>
      </c>
      <c r="J108" s="260">
        <v>50</v>
      </c>
      <c r="K108" s="272"/>
    </row>
    <row r="109" spans="2:11" s="1" customFormat="1" ht="15" customHeight="1">
      <c r="B109" s="283"/>
      <c r="C109" s="260" t="s">
        <v>1506</v>
      </c>
      <c r="D109" s="260"/>
      <c r="E109" s="260"/>
      <c r="F109" s="281" t="s">
        <v>1498</v>
      </c>
      <c r="G109" s="260"/>
      <c r="H109" s="260" t="s">
        <v>1538</v>
      </c>
      <c r="I109" s="260" t="s">
        <v>1508</v>
      </c>
      <c r="J109" s="260"/>
      <c r="K109" s="272"/>
    </row>
    <row r="110" spans="2:11" s="1" customFormat="1" ht="15" customHeight="1">
      <c r="B110" s="283"/>
      <c r="C110" s="260" t="s">
        <v>1517</v>
      </c>
      <c r="D110" s="260"/>
      <c r="E110" s="260"/>
      <c r="F110" s="281" t="s">
        <v>1504</v>
      </c>
      <c r="G110" s="260"/>
      <c r="H110" s="260" t="s">
        <v>1538</v>
      </c>
      <c r="I110" s="260" t="s">
        <v>1500</v>
      </c>
      <c r="J110" s="260">
        <v>50</v>
      </c>
      <c r="K110" s="272"/>
    </row>
    <row r="111" spans="2:11" s="1" customFormat="1" ht="15" customHeight="1">
      <c r="B111" s="283"/>
      <c r="C111" s="260" t="s">
        <v>1525</v>
      </c>
      <c r="D111" s="260"/>
      <c r="E111" s="260"/>
      <c r="F111" s="281" t="s">
        <v>1504</v>
      </c>
      <c r="G111" s="260"/>
      <c r="H111" s="260" t="s">
        <v>1538</v>
      </c>
      <c r="I111" s="260" t="s">
        <v>1500</v>
      </c>
      <c r="J111" s="260">
        <v>50</v>
      </c>
      <c r="K111" s="272"/>
    </row>
    <row r="112" spans="2:11" s="1" customFormat="1" ht="15" customHeight="1">
      <c r="B112" s="283"/>
      <c r="C112" s="260" t="s">
        <v>1523</v>
      </c>
      <c r="D112" s="260"/>
      <c r="E112" s="260"/>
      <c r="F112" s="281" t="s">
        <v>1504</v>
      </c>
      <c r="G112" s="260"/>
      <c r="H112" s="260" t="s">
        <v>1538</v>
      </c>
      <c r="I112" s="260" t="s">
        <v>1500</v>
      </c>
      <c r="J112" s="260">
        <v>50</v>
      </c>
      <c r="K112" s="272"/>
    </row>
    <row r="113" spans="2:11" s="1" customFormat="1" ht="15" customHeight="1">
      <c r="B113" s="283"/>
      <c r="C113" s="260" t="s">
        <v>51</v>
      </c>
      <c r="D113" s="260"/>
      <c r="E113" s="260"/>
      <c r="F113" s="281" t="s">
        <v>1498</v>
      </c>
      <c r="G113" s="260"/>
      <c r="H113" s="260" t="s">
        <v>1539</v>
      </c>
      <c r="I113" s="260" t="s">
        <v>1500</v>
      </c>
      <c r="J113" s="260">
        <v>20</v>
      </c>
      <c r="K113" s="272"/>
    </row>
    <row r="114" spans="2:11" s="1" customFormat="1" ht="15" customHeight="1">
      <c r="B114" s="283"/>
      <c r="C114" s="260" t="s">
        <v>1540</v>
      </c>
      <c r="D114" s="260"/>
      <c r="E114" s="260"/>
      <c r="F114" s="281" t="s">
        <v>1498</v>
      </c>
      <c r="G114" s="260"/>
      <c r="H114" s="260" t="s">
        <v>1541</v>
      </c>
      <c r="I114" s="260" t="s">
        <v>1500</v>
      </c>
      <c r="J114" s="260">
        <v>120</v>
      </c>
      <c r="K114" s="272"/>
    </row>
    <row r="115" spans="2:11" s="1" customFormat="1" ht="15" customHeight="1">
      <c r="B115" s="283"/>
      <c r="C115" s="260" t="s">
        <v>36</v>
      </c>
      <c r="D115" s="260"/>
      <c r="E115" s="260"/>
      <c r="F115" s="281" t="s">
        <v>1498</v>
      </c>
      <c r="G115" s="260"/>
      <c r="H115" s="260" t="s">
        <v>1542</v>
      </c>
      <c r="I115" s="260" t="s">
        <v>1533</v>
      </c>
      <c r="J115" s="260"/>
      <c r="K115" s="272"/>
    </row>
    <row r="116" spans="2:11" s="1" customFormat="1" ht="15" customHeight="1">
      <c r="B116" s="283"/>
      <c r="C116" s="260" t="s">
        <v>46</v>
      </c>
      <c r="D116" s="260"/>
      <c r="E116" s="260"/>
      <c r="F116" s="281" t="s">
        <v>1498</v>
      </c>
      <c r="G116" s="260"/>
      <c r="H116" s="260" t="s">
        <v>1543</v>
      </c>
      <c r="I116" s="260" t="s">
        <v>1533</v>
      </c>
      <c r="J116" s="260"/>
      <c r="K116" s="272"/>
    </row>
    <row r="117" spans="2:11" s="1" customFormat="1" ht="15" customHeight="1">
      <c r="B117" s="283"/>
      <c r="C117" s="260" t="s">
        <v>55</v>
      </c>
      <c r="D117" s="260"/>
      <c r="E117" s="260"/>
      <c r="F117" s="281" t="s">
        <v>1498</v>
      </c>
      <c r="G117" s="260"/>
      <c r="H117" s="260" t="s">
        <v>1544</v>
      </c>
      <c r="I117" s="260" t="s">
        <v>1545</v>
      </c>
      <c r="J117" s="260"/>
      <c r="K117" s="272"/>
    </row>
    <row r="118" spans="2:11" s="1" customFormat="1" ht="15" customHeight="1">
      <c r="B118" s="286"/>
      <c r="C118" s="292"/>
      <c r="D118" s="292"/>
      <c r="E118" s="292"/>
      <c r="F118" s="292"/>
      <c r="G118" s="292"/>
      <c r="H118" s="292"/>
      <c r="I118" s="292"/>
      <c r="J118" s="292"/>
      <c r="K118" s="288"/>
    </row>
    <row r="119" spans="2:11" s="1" customFormat="1" ht="18.75" customHeight="1">
      <c r="B119" s="293"/>
      <c r="C119" s="294"/>
      <c r="D119" s="294"/>
      <c r="E119" s="294"/>
      <c r="F119" s="295"/>
      <c r="G119" s="294"/>
      <c r="H119" s="294"/>
      <c r="I119" s="294"/>
      <c r="J119" s="294"/>
      <c r="K119" s="293"/>
    </row>
    <row r="120" spans="2:11" s="1" customFormat="1" ht="18.75" customHeight="1">
      <c r="B120" s="267"/>
      <c r="C120" s="267"/>
      <c r="D120" s="267"/>
      <c r="E120" s="267"/>
      <c r="F120" s="267"/>
      <c r="G120" s="267"/>
      <c r="H120" s="267"/>
      <c r="I120" s="267"/>
      <c r="J120" s="267"/>
      <c r="K120" s="267"/>
    </row>
    <row r="121" spans="2:11" s="1" customFormat="1" ht="7.5" customHeight="1">
      <c r="B121" s="296"/>
      <c r="C121" s="297"/>
      <c r="D121" s="297"/>
      <c r="E121" s="297"/>
      <c r="F121" s="297"/>
      <c r="G121" s="297"/>
      <c r="H121" s="297"/>
      <c r="I121" s="297"/>
      <c r="J121" s="297"/>
      <c r="K121" s="298"/>
    </row>
    <row r="122" spans="2:11" s="1" customFormat="1" ht="45" customHeight="1">
      <c r="B122" s="299"/>
      <c r="C122" s="390" t="s">
        <v>1546</v>
      </c>
      <c r="D122" s="390"/>
      <c r="E122" s="390"/>
      <c r="F122" s="390"/>
      <c r="G122" s="390"/>
      <c r="H122" s="390"/>
      <c r="I122" s="390"/>
      <c r="J122" s="390"/>
      <c r="K122" s="300"/>
    </row>
    <row r="123" spans="2:11" s="1" customFormat="1" ht="17.25" customHeight="1">
      <c r="B123" s="301"/>
      <c r="C123" s="273" t="s">
        <v>1492</v>
      </c>
      <c r="D123" s="273"/>
      <c r="E123" s="273"/>
      <c r="F123" s="273" t="s">
        <v>1493</v>
      </c>
      <c r="G123" s="274"/>
      <c r="H123" s="273" t="s">
        <v>52</v>
      </c>
      <c r="I123" s="273" t="s">
        <v>55</v>
      </c>
      <c r="J123" s="273" t="s">
        <v>1494</v>
      </c>
      <c r="K123" s="302"/>
    </row>
    <row r="124" spans="2:11" s="1" customFormat="1" ht="17.25" customHeight="1">
      <c r="B124" s="301"/>
      <c r="C124" s="275" t="s">
        <v>1495</v>
      </c>
      <c r="D124" s="275"/>
      <c r="E124" s="275"/>
      <c r="F124" s="276" t="s">
        <v>1496</v>
      </c>
      <c r="G124" s="277"/>
      <c r="H124" s="275"/>
      <c r="I124" s="275"/>
      <c r="J124" s="275" t="s">
        <v>1497</v>
      </c>
      <c r="K124" s="302"/>
    </row>
    <row r="125" spans="2:11" s="1" customFormat="1" ht="5.25" customHeight="1">
      <c r="B125" s="303"/>
      <c r="C125" s="278"/>
      <c r="D125" s="278"/>
      <c r="E125" s="278"/>
      <c r="F125" s="278"/>
      <c r="G125" s="304"/>
      <c r="H125" s="278"/>
      <c r="I125" s="278"/>
      <c r="J125" s="278"/>
      <c r="K125" s="305"/>
    </row>
    <row r="126" spans="2:11" s="1" customFormat="1" ht="15" customHeight="1">
      <c r="B126" s="303"/>
      <c r="C126" s="260" t="s">
        <v>1501</v>
      </c>
      <c r="D126" s="280"/>
      <c r="E126" s="280"/>
      <c r="F126" s="281" t="s">
        <v>1498</v>
      </c>
      <c r="G126" s="260"/>
      <c r="H126" s="260" t="s">
        <v>1538</v>
      </c>
      <c r="I126" s="260" t="s">
        <v>1500</v>
      </c>
      <c r="J126" s="260">
        <v>120</v>
      </c>
      <c r="K126" s="306"/>
    </row>
    <row r="127" spans="2:11" s="1" customFormat="1" ht="15" customHeight="1">
      <c r="B127" s="303"/>
      <c r="C127" s="260" t="s">
        <v>1547</v>
      </c>
      <c r="D127" s="260"/>
      <c r="E127" s="260"/>
      <c r="F127" s="281" t="s">
        <v>1498</v>
      </c>
      <c r="G127" s="260"/>
      <c r="H127" s="260" t="s">
        <v>1548</v>
      </c>
      <c r="I127" s="260" t="s">
        <v>1500</v>
      </c>
      <c r="J127" s="260" t="s">
        <v>1549</v>
      </c>
      <c r="K127" s="306"/>
    </row>
    <row r="128" spans="2:11" s="1" customFormat="1" ht="15" customHeight="1">
      <c r="B128" s="303"/>
      <c r="C128" s="260" t="s">
        <v>1446</v>
      </c>
      <c r="D128" s="260"/>
      <c r="E128" s="260"/>
      <c r="F128" s="281" t="s">
        <v>1498</v>
      </c>
      <c r="G128" s="260"/>
      <c r="H128" s="260" t="s">
        <v>1550</v>
      </c>
      <c r="I128" s="260" t="s">
        <v>1500</v>
      </c>
      <c r="J128" s="260" t="s">
        <v>1549</v>
      </c>
      <c r="K128" s="306"/>
    </row>
    <row r="129" spans="2:11" s="1" customFormat="1" ht="15" customHeight="1">
      <c r="B129" s="303"/>
      <c r="C129" s="260" t="s">
        <v>1509</v>
      </c>
      <c r="D129" s="260"/>
      <c r="E129" s="260"/>
      <c r="F129" s="281" t="s">
        <v>1504</v>
      </c>
      <c r="G129" s="260"/>
      <c r="H129" s="260" t="s">
        <v>1510</v>
      </c>
      <c r="I129" s="260" t="s">
        <v>1500</v>
      </c>
      <c r="J129" s="260">
        <v>15</v>
      </c>
      <c r="K129" s="306"/>
    </row>
    <row r="130" spans="2:11" s="1" customFormat="1" ht="15" customHeight="1">
      <c r="B130" s="303"/>
      <c r="C130" s="284" t="s">
        <v>1511</v>
      </c>
      <c r="D130" s="284"/>
      <c r="E130" s="284"/>
      <c r="F130" s="285" t="s">
        <v>1504</v>
      </c>
      <c r="G130" s="284"/>
      <c r="H130" s="284" t="s">
        <v>1512</v>
      </c>
      <c r="I130" s="284" t="s">
        <v>1500</v>
      </c>
      <c r="J130" s="284">
        <v>15</v>
      </c>
      <c r="K130" s="306"/>
    </row>
    <row r="131" spans="2:11" s="1" customFormat="1" ht="15" customHeight="1">
      <c r="B131" s="303"/>
      <c r="C131" s="284" t="s">
        <v>1513</v>
      </c>
      <c r="D131" s="284"/>
      <c r="E131" s="284"/>
      <c r="F131" s="285" t="s">
        <v>1504</v>
      </c>
      <c r="G131" s="284"/>
      <c r="H131" s="284" t="s">
        <v>1514</v>
      </c>
      <c r="I131" s="284" t="s">
        <v>1500</v>
      </c>
      <c r="J131" s="284">
        <v>20</v>
      </c>
      <c r="K131" s="306"/>
    </row>
    <row r="132" spans="2:11" s="1" customFormat="1" ht="15" customHeight="1">
      <c r="B132" s="303"/>
      <c r="C132" s="284" t="s">
        <v>1515</v>
      </c>
      <c r="D132" s="284"/>
      <c r="E132" s="284"/>
      <c r="F132" s="285" t="s">
        <v>1504</v>
      </c>
      <c r="G132" s="284"/>
      <c r="H132" s="284" t="s">
        <v>1516</v>
      </c>
      <c r="I132" s="284" t="s">
        <v>1500</v>
      </c>
      <c r="J132" s="284">
        <v>20</v>
      </c>
      <c r="K132" s="306"/>
    </row>
    <row r="133" spans="2:11" s="1" customFormat="1" ht="15" customHeight="1">
      <c r="B133" s="303"/>
      <c r="C133" s="260" t="s">
        <v>1503</v>
      </c>
      <c r="D133" s="260"/>
      <c r="E133" s="260"/>
      <c r="F133" s="281" t="s">
        <v>1504</v>
      </c>
      <c r="G133" s="260"/>
      <c r="H133" s="260" t="s">
        <v>1538</v>
      </c>
      <c r="I133" s="260" t="s">
        <v>1500</v>
      </c>
      <c r="J133" s="260">
        <v>50</v>
      </c>
      <c r="K133" s="306"/>
    </row>
    <row r="134" spans="2:11" s="1" customFormat="1" ht="15" customHeight="1">
      <c r="B134" s="303"/>
      <c r="C134" s="260" t="s">
        <v>1517</v>
      </c>
      <c r="D134" s="260"/>
      <c r="E134" s="260"/>
      <c r="F134" s="281" t="s">
        <v>1504</v>
      </c>
      <c r="G134" s="260"/>
      <c r="H134" s="260" t="s">
        <v>1538</v>
      </c>
      <c r="I134" s="260" t="s">
        <v>1500</v>
      </c>
      <c r="J134" s="260">
        <v>50</v>
      </c>
      <c r="K134" s="306"/>
    </row>
    <row r="135" spans="2:11" s="1" customFormat="1" ht="15" customHeight="1">
      <c r="B135" s="303"/>
      <c r="C135" s="260" t="s">
        <v>1523</v>
      </c>
      <c r="D135" s="260"/>
      <c r="E135" s="260"/>
      <c r="F135" s="281" t="s">
        <v>1504</v>
      </c>
      <c r="G135" s="260"/>
      <c r="H135" s="260" t="s">
        <v>1538</v>
      </c>
      <c r="I135" s="260" t="s">
        <v>1500</v>
      </c>
      <c r="J135" s="260">
        <v>50</v>
      </c>
      <c r="K135" s="306"/>
    </row>
    <row r="136" spans="2:11" s="1" customFormat="1" ht="15" customHeight="1">
      <c r="B136" s="303"/>
      <c r="C136" s="260" t="s">
        <v>1525</v>
      </c>
      <c r="D136" s="260"/>
      <c r="E136" s="260"/>
      <c r="F136" s="281" t="s">
        <v>1504</v>
      </c>
      <c r="G136" s="260"/>
      <c r="H136" s="260" t="s">
        <v>1538</v>
      </c>
      <c r="I136" s="260" t="s">
        <v>1500</v>
      </c>
      <c r="J136" s="260">
        <v>50</v>
      </c>
      <c r="K136" s="306"/>
    </row>
    <row r="137" spans="2:11" s="1" customFormat="1" ht="15" customHeight="1">
      <c r="B137" s="303"/>
      <c r="C137" s="260" t="s">
        <v>1526</v>
      </c>
      <c r="D137" s="260"/>
      <c r="E137" s="260"/>
      <c r="F137" s="281" t="s">
        <v>1504</v>
      </c>
      <c r="G137" s="260"/>
      <c r="H137" s="260" t="s">
        <v>1551</v>
      </c>
      <c r="I137" s="260" t="s">
        <v>1500</v>
      </c>
      <c r="J137" s="260">
        <v>255</v>
      </c>
      <c r="K137" s="306"/>
    </row>
    <row r="138" spans="2:11" s="1" customFormat="1" ht="15" customHeight="1">
      <c r="B138" s="303"/>
      <c r="C138" s="260" t="s">
        <v>1528</v>
      </c>
      <c r="D138" s="260"/>
      <c r="E138" s="260"/>
      <c r="F138" s="281" t="s">
        <v>1498</v>
      </c>
      <c r="G138" s="260"/>
      <c r="H138" s="260" t="s">
        <v>1552</v>
      </c>
      <c r="I138" s="260" t="s">
        <v>1530</v>
      </c>
      <c r="J138" s="260"/>
      <c r="K138" s="306"/>
    </row>
    <row r="139" spans="2:11" s="1" customFormat="1" ht="15" customHeight="1">
      <c r="B139" s="303"/>
      <c r="C139" s="260" t="s">
        <v>1531</v>
      </c>
      <c r="D139" s="260"/>
      <c r="E139" s="260"/>
      <c r="F139" s="281" t="s">
        <v>1498</v>
      </c>
      <c r="G139" s="260"/>
      <c r="H139" s="260" t="s">
        <v>1553</v>
      </c>
      <c r="I139" s="260" t="s">
        <v>1533</v>
      </c>
      <c r="J139" s="260"/>
      <c r="K139" s="306"/>
    </row>
    <row r="140" spans="2:11" s="1" customFormat="1" ht="15" customHeight="1">
      <c r="B140" s="303"/>
      <c r="C140" s="260" t="s">
        <v>1534</v>
      </c>
      <c r="D140" s="260"/>
      <c r="E140" s="260"/>
      <c r="F140" s="281" t="s">
        <v>1498</v>
      </c>
      <c r="G140" s="260"/>
      <c r="H140" s="260" t="s">
        <v>1534</v>
      </c>
      <c r="I140" s="260" t="s">
        <v>1533</v>
      </c>
      <c r="J140" s="260"/>
      <c r="K140" s="306"/>
    </row>
    <row r="141" spans="2:11" s="1" customFormat="1" ht="15" customHeight="1">
      <c r="B141" s="303"/>
      <c r="C141" s="260" t="s">
        <v>36</v>
      </c>
      <c r="D141" s="260"/>
      <c r="E141" s="260"/>
      <c r="F141" s="281" t="s">
        <v>1498</v>
      </c>
      <c r="G141" s="260"/>
      <c r="H141" s="260" t="s">
        <v>1554</v>
      </c>
      <c r="I141" s="260" t="s">
        <v>1533</v>
      </c>
      <c r="J141" s="260"/>
      <c r="K141" s="306"/>
    </row>
    <row r="142" spans="2:11" s="1" customFormat="1" ht="15" customHeight="1">
      <c r="B142" s="303"/>
      <c r="C142" s="260" t="s">
        <v>1555</v>
      </c>
      <c r="D142" s="260"/>
      <c r="E142" s="260"/>
      <c r="F142" s="281" t="s">
        <v>1498</v>
      </c>
      <c r="G142" s="260"/>
      <c r="H142" s="260" t="s">
        <v>1556</v>
      </c>
      <c r="I142" s="260" t="s">
        <v>1533</v>
      </c>
      <c r="J142" s="260"/>
      <c r="K142" s="306"/>
    </row>
    <row r="143" spans="2:11" s="1" customFormat="1" ht="15" customHeight="1">
      <c r="B143" s="307"/>
      <c r="C143" s="308"/>
      <c r="D143" s="308"/>
      <c r="E143" s="308"/>
      <c r="F143" s="308"/>
      <c r="G143" s="308"/>
      <c r="H143" s="308"/>
      <c r="I143" s="308"/>
      <c r="J143" s="308"/>
      <c r="K143" s="309"/>
    </row>
    <row r="144" spans="2:11" s="1" customFormat="1" ht="18.75" customHeight="1">
      <c r="B144" s="294"/>
      <c r="C144" s="294"/>
      <c r="D144" s="294"/>
      <c r="E144" s="294"/>
      <c r="F144" s="295"/>
      <c r="G144" s="294"/>
      <c r="H144" s="294"/>
      <c r="I144" s="294"/>
      <c r="J144" s="294"/>
      <c r="K144" s="294"/>
    </row>
    <row r="145" spans="2:11" s="1" customFormat="1" ht="18.75" customHeight="1">
      <c r="B145" s="267"/>
      <c r="C145" s="267"/>
      <c r="D145" s="267"/>
      <c r="E145" s="267"/>
      <c r="F145" s="267"/>
      <c r="G145" s="267"/>
      <c r="H145" s="267"/>
      <c r="I145" s="267"/>
      <c r="J145" s="267"/>
      <c r="K145" s="267"/>
    </row>
    <row r="146" spans="2:11" s="1" customFormat="1" ht="7.5" customHeight="1">
      <c r="B146" s="268"/>
      <c r="C146" s="269"/>
      <c r="D146" s="269"/>
      <c r="E146" s="269"/>
      <c r="F146" s="269"/>
      <c r="G146" s="269"/>
      <c r="H146" s="269"/>
      <c r="I146" s="269"/>
      <c r="J146" s="269"/>
      <c r="K146" s="270"/>
    </row>
    <row r="147" spans="2:11" s="1" customFormat="1" ht="45" customHeight="1">
      <c r="B147" s="271"/>
      <c r="C147" s="392" t="s">
        <v>1557</v>
      </c>
      <c r="D147" s="392"/>
      <c r="E147" s="392"/>
      <c r="F147" s="392"/>
      <c r="G147" s="392"/>
      <c r="H147" s="392"/>
      <c r="I147" s="392"/>
      <c r="J147" s="392"/>
      <c r="K147" s="272"/>
    </row>
    <row r="148" spans="2:11" s="1" customFormat="1" ht="17.25" customHeight="1">
      <c r="B148" s="271"/>
      <c r="C148" s="273" t="s">
        <v>1492</v>
      </c>
      <c r="D148" s="273"/>
      <c r="E148" s="273"/>
      <c r="F148" s="273" t="s">
        <v>1493</v>
      </c>
      <c r="G148" s="274"/>
      <c r="H148" s="273" t="s">
        <v>52</v>
      </c>
      <c r="I148" s="273" t="s">
        <v>55</v>
      </c>
      <c r="J148" s="273" t="s">
        <v>1494</v>
      </c>
      <c r="K148" s="272"/>
    </row>
    <row r="149" spans="2:11" s="1" customFormat="1" ht="17.25" customHeight="1">
      <c r="B149" s="271"/>
      <c r="C149" s="275" t="s">
        <v>1495</v>
      </c>
      <c r="D149" s="275"/>
      <c r="E149" s="275"/>
      <c r="F149" s="276" t="s">
        <v>1496</v>
      </c>
      <c r="G149" s="277"/>
      <c r="H149" s="275"/>
      <c r="I149" s="275"/>
      <c r="J149" s="275" t="s">
        <v>1497</v>
      </c>
      <c r="K149" s="272"/>
    </row>
    <row r="150" spans="2:11" s="1" customFormat="1" ht="5.25" customHeight="1">
      <c r="B150" s="283"/>
      <c r="C150" s="278"/>
      <c r="D150" s="278"/>
      <c r="E150" s="278"/>
      <c r="F150" s="278"/>
      <c r="G150" s="279"/>
      <c r="H150" s="278"/>
      <c r="I150" s="278"/>
      <c r="J150" s="278"/>
      <c r="K150" s="306"/>
    </row>
    <row r="151" spans="2:11" s="1" customFormat="1" ht="15" customHeight="1">
      <c r="B151" s="283"/>
      <c r="C151" s="310" t="s">
        <v>1501</v>
      </c>
      <c r="D151" s="260"/>
      <c r="E151" s="260"/>
      <c r="F151" s="311" t="s">
        <v>1498</v>
      </c>
      <c r="G151" s="260"/>
      <c r="H151" s="310" t="s">
        <v>1538</v>
      </c>
      <c r="I151" s="310" t="s">
        <v>1500</v>
      </c>
      <c r="J151" s="310">
        <v>120</v>
      </c>
      <c r="K151" s="306"/>
    </row>
    <row r="152" spans="2:11" s="1" customFormat="1" ht="15" customHeight="1">
      <c r="B152" s="283"/>
      <c r="C152" s="310" t="s">
        <v>1547</v>
      </c>
      <c r="D152" s="260"/>
      <c r="E152" s="260"/>
      <c r="F152" s="311" t="s">
        <v>1498</v>
      </c>
      <c r="G152" s="260"/>
      <c r="H152" s="310" t="s">
        <v>1558</v>
      </c>
      <c r="I152" s="310" t="s">
        <v>1500</v>
      </c>
      <c r="J152" s="310" t="s">
        <v>1549</v>
      </c>
      <c r="K152" s="306"/>
    </row>
    <row r="153" spans="2:11" s="1" customFormat="1" ht="15" customHeight="1">
      <c r="B153" s="283"/>
      <c r="C153" s="310" t="s">
        <v>1446</v>
      </c>
      <c r="D153" s="260"/>
      <c r="E153" s="260"/>
      <c r="F153" s="311" t="s">
        <v>1498</v>
      </c>
      <c r="G153" s="260"/>
      <c r="H153" s="310" t="s">
        <v>1559</v>
      </c>
      <c r="I153" s="310" t="s">
        <v>1500</v>
      </c>
      <c r="J153" s="310" t="s">
        <v>1549</v>
      </c>
      <c r="K153" s="306"/>
    </row>
    <row r="154" spans="2:11" s="1" customFormat="1" ht="15" customHeight="1">
      <c r="B154" s="283"/>
      <c r="C154" s="310" t="s">
        <v>1503</v>
      </c>
      <c r="D154" s="260"/>
      <c r="E154" s="260"/>
      <c r="F154" s="311" t="s">
        <v>1504</v>
      </c>
      <c r="G154" s="260"/>
      <c r="H154" s="310" t="s">
        <v>1538</v>
      </c>
      <c r="I154" s="310" t="s">
        <v>1500</v>
      </c>
      <c r="J154" s="310">
        <v>50</v>
      </c>
      <c r="K154" s="306"/>
    </row>
    <row r="155" spans="2:11" s="1" customFormat="1" ht="15" customHeight="1">
      <c r="B155" s="283"/>
      <c r="C155" s="310" t="s">
        <v>1506</v>
      </c>
      <c r="D155" s="260"/>
      <c r="E155" s="260"/>
      <c r="F155" s="311" t="s">
        <v>1498</v>
      </c>
      <c r="G155" s="260"/>
      <c r="H155" s="310" t="s">
        <v>1538</v>
      </c>
      <c r="I155" s="310" t="s">
        <v>1508</v>
      </c>
      <c r="J155" s="310"/>
      <c r="K155" s="306"/>
    </row>
    <row r="156" spans="2:11" s="1" customFormat="1" ht="15" customHeight="1">
      <c r="B156" s="283"/>
      <c r="C156" s="310" t="s">
        <v>1517</v>
      </c>
      <c r="D156" s="260"/>
      <c r="E156" s="260"/>
      <c r="F156" s="311" t="s">
        <v>1504</v>
      </c>
      <c r="G156" s="260"/>
      <c r="H156" s="310" t="s">
        <v>1538</v>
      </c>
      <c r="I156" s="310" t="s">
        <v>1500</v>
      </c>
      <c r="J156" s="310">
        <v>50</v>
      </c>
      <c r="K156" s="306"/>
    </row>
    <row r="157" spans="2:11" s="1" customFormat="1" ht="15" customHeight="1">
      <c r="B157" s="283"/>
      <c r="C157" s="310" t="s">
        <v>1525</v>
      </c>
      <c r="D157" s="260"/>
      <c r="E157" s="260"/>
      <c r="F157" s="311" t="s">
        <v>1504</v>
      </c>
      <c r="G157" s="260"/>
      <c r="H157" s="310" t="s">
        <v>1538</v>
      </c>
      <c r="I157" s="310" t="s">
        <v>1500</v>
      </c>
      <c r="J157" s="310">
        <v>50</v>
      </c>
      <c r="K157" s="306"/>
    </row>
    <row r="158" spans="2:11" s="1" customFormat="1" ht="15" customHeight="1">
      <c r="B158" s="283"/>
      <c r="C158" s="310" t="s">
        <v>1523</v>
      </c>
      <c r="D158" s="260"/>
      <c r="E158" s="260"/>
      <c r="F158" s="311" t="s">
        <v>1504</v>
      </c>
      <c r="G158" s="260"/>
      <c r="H158" s="310" t="s">
        <v>1538</v>
      </c>
      <c r="I158" s="310" t="s">
        <v>1500</v>
      </c>
      <c r="J158" s="310">
        <v>50</v>
      </c>
      <c r="K158" s="306"/>
    </row>
    <row r="159" spans="2:11" s="1" customFormat="1" ht="15" customHeight="1">
      <c r="B159" s="283"/>
      <c r="C159" s="310" t="s">
        <v>107</v>
      </c>
      <c r="D159" s="260"/>
      <c r="E159" s="260"/>
      <c r="F159" s="311" t="s">
        <v>1498</v>
      </c>
      <c r="G159" s="260"/>
      <c r="H159" s="310" t="s">
        <v>1560</v>
      </c>
      <c r="I159" s="310" t="s">
        <v>1500</v>
      </c>
      <c r="J159" s="310" t="s">
        <v>1561</v>
      </c>
      <c r="K159" s="306"/>
    </row>
    <row r="160" spans="2:11" s="1" customFormat="1" ht="15" customHeight="1">
      <c r="B160" s="283"/>
      <c r="C160" s="310" t="s">
        <v>1562</v>
      </c>
      <c r="D160" s="260"/>
      <c r="E160" s="260"/>
      <c r="F160" s="311" t="s">
        <v>1498</v>
      </c>
      <c r="G160" s="260"/>
      <c r="H160" s="310" t="s">
        <v>1563</v>
      </c>
      <c r="I160" s="310" t="s">
        <v>1533</v>
      </c>
      <c r="J160" s="310"/>
      <c r="K160" s="306"/>
    </row>
    <row r="161" spans="2:11" s="1" customFormat="1" ht="15" customHeight="1">
      <c r="B161" s="312"/>
      <c r="C161" s="292"/>
      <c r="D161" s="292"/>
      <c r="E161" s="292"/>
      <c r="F161" s="292"/>
      <c r="G161" s="292"/>
      <c r="H161" s="292"/>
      <c r="I161" s="292"/>
      <c r="J161" s="292"/>
      <c r="K161" s="313"/>
    </row>
    <row r="162" spans="2:11" s="1" customFormat="1" ht="18.75" customHeight="1">
      <c r="B162" s="294"/>
      <c r="C162" s="304"/>
      <c r="D162" s="304"/>
      <c r="E162" s="304"/>
      <c r="F162" s="314"/>
      <c r="G162" s="304"/>
      <c r="H162" s="304"/>
      <c r="I162" s="304"/>
      <c r="J162" s="304"/>
      <c r="K162" s="294"/>
    </row>
    <row r="163" spans="2:11" s="1" customFormat="1" ht="18.75" customHeight="1">
      <c r="B163" s="267"/>
      <c r="C163" s="267"/>
      <c r="D163" s="267"/>
      <c r="E163" s="267"/>
      <c r="F163" s="267"/>
      <c r="G163" s="267"/>
      <c r="H163" s="267"/>
      <c r="I163" s="267"/>
      <c r="J163" s="267"/>
      <c r="K163" s="267"/>
    </row>
    <row r="164" spans="2:11" s="1" customFormat="1" ht="7.5" customHeight="1">
      <c r="B164" s="249"/>
      <c r="C164" s="250"/>
      <c r="D164" s="250"/>
      <c r="E164" s="250"/>
      <c r="F164" s="250"/>
      <c r="G164" s="250"/>
      <c r="H164" s="250"/>
      <c r="I164" s="250"/>
      <c r="J164" s="250"/>
      <c r="K164" s="251"/>
    </row>
    <row r="165" spans="2:11" s="1" customFormat="1" ht="45" customHeight="1">
      <c r="B165" s="252"/>
      <c r="C165" s="390" t="s">
        <v>1564</v>
      </c>
      <c r="D165" s="390"/>
      <c r="E165" s="390"/>
      <c r="F165" s="390"/>
      <c r="G165" s="390"/>
      <c r="H165" s="390"/>
      <c r="I165" s="390"/>
      <c r="J165" s="390"/>
      <c r="K165" s="253"/>
    </row>
    <row r="166" spans="2:11" s="1" customFormat="1" ht="17.25" customHeight="1">
      <c r="B166" s="252"/>
      <c r="C166" s="273" t="s">
        <v>1492</v>
      </c>
      <c r="D166" s="273"/>
      <c r="E166" s="273"/>
      <c r="F166" s="273" t="s">
        <v>1493</v>
      </c>
      <c r="G166" s="315"/>
      <c r="H166" s="316" t="s">
        <v>52</v>
      </c>
      <c r="I166" s="316" t="s">
        <v>55</v>
      </c>
      <c r="J166" s="273" t="s">
        <v>1494</v>
      </c>
      <c r="K166" s="253"/>
    </row>
    <row r="167" spans="2:11" s="1" customFormat="1" ht="17.25" customHeight="1">
      <c r="B167" s="254"/>
      <c r="C167" s="275" t="s">
        <v>1495</v>
      </c>
      <c r="D167" s="275"/>
      <c r="E167" s="275"/>
      <c r="F167" s="276" t="s">
        <v>1496</v>
      </c>
      <c r="G167" s="317"/>
      <c r="H167" s="318"/>
      <c r="I167" s="318"/>
      <c r="J167" s="275" t="s">
        <v>1497</v>
      </c>
      <c r="K167" s="255"/>
    </row>
    <row r="168" spans="2:11" s="1" customFormat="1" ht="5.25" customHeight="1">
      <c r="B168" s="283"/>
      <c r="C168" s="278"/>
      <c r="D168" s="278"/>
      <c r="E168" s="278"/>
      <c r="F168" s="278"/>
      <c r="G168" s="279"/>
      <c r="H168" s="278"/>
      <c r="I168" s="278"/>
      <c r="J168" s="278"/>
      <c r="K168" s="306"/>
    </row>
    <row r="169" spans="2:11" s="1" customFormat="1" ht="15" customHeight="1">
      <c r="B169" s="283"/>
      <c r="C169" s="260" t="s">
        <v>1501</v>
      </c>
      <c r="D169" s="260"/>
      <c r="E169" s="260"/>
      <c r="F169" s="281" t="s">
        <v>1498</v>
      </c>
      <c r="G169" s="260"/>
      <c r="H169" s="260" t="s">
        <v>1538</v>
      </c>
      <c r="I169" s="260" t="s">
        <v>1500</v>
      </c>
      <c r="J169" s="260">
        <v>120</v>
      </c>
      <c r="K169" s="306"/>
    </row>
    <row r="170" spans="2:11" s="1" customFormat="1" ht="15" customHeight="1">
      <c r="B170" s="283"/>
      <c r="C170" s="260" t="s">
        <v>1547</v>
      </c>
      <c r="D170" s="260"/>
      <c r="E170" s="260"/>
      <c r="F170" s="281" t="s">
        <v>1498</v>
      </c>
      <c r="G170" s="260"/>
      <c r="H170" s="260" t="s">
        <v>1548</v>
      </c>
      <c r="I170" s="260" t="s">
        <v>1500</v>
      </c>
      <c r="J170" s="260" t="s">
        <v>1549</v>
      </c>
      <c r="K170" s="306"/>
    </row>
    <row r="171" spans="2:11" s="1" customFormat="1" ht="15" customHeight="1">
      <c r="B171" s="283"/>
      <c r="C171" s="260" t="s">
        <v>1446</v>
      </c>
      <c r="D171" s="260"/>
      <c r="E171" s="260"/>
      <c r="F171" s="281" t="s">
        <v>1498</v>
      </c>
      <c r="G171" s="260"/>
      <c r="H171" s="260" t="s">
        <v>1565</v>
      </c>
      <c r="I171" s="260" t="s">
        <v>1500</v>
      </c>
      <c r="J171" s="260" t="s">
        <v>1549</v>
      </c>
      <c r="K171" s="306"/>
    </row>
    <row r="172" spans="2:11" s="1" customFormat="1" ht="15" customHeight="1">
      <c r="B172" s="283"/>
      <c r="C172" s="260" t="s">
        <v>1503</v>
      </c>
      <c r="D172" s="260"/>
      <c r="E172" s="260"/>
      <c r="F172" s="281" t="s">
        <v>1504</v>
      </c>
      <c r="G172" s="260"/>
      <c r="H172" s="260" t="s">
        <v>1565</v>
      </c>
      <c r="I172" s="260" t="s">
        <v>1500</v>
      </c>
      <c r="J172" s="260">
        <v>50</v>
      </c>
      <c r="K172" s="306"/>
    </row>
    <row r="173" spans="2:11" s="1" customFormat="1" ht="15" customHeight="1">
      <c r="B173" s="283"/>
      <c r="C173" s="260" t="s">
        <v>1506</v>
      </c>
      <c r="D173" s="260"/>
      <c r="E173" s="260"/>
      <c r="F173" s="281" t="s">
        <v>1498</v>
      </c>
      <c r="G173" s="260"/>
      <c r="H173" s="260" t="s">
        <v>1565</v>
      </c>
      <c r="I173" s="260" t="s">
        <v>1508</v>
      </c>
      <c r="J173" s="260"/>
      <c r="K173" s="306"/>
    </row>
    <row r="174" spans="2:11" s="1" customFormat="1" ht="15" customHeight="1">
      <c r="B174" s="283"/>
      <c r="C174" s="260" t="s">
        <v>1517</v>
      </c>
      <c r="D174" s="260"/>
      <c r="E174" s="260"/>
      <c r="F174" s="281" t="s">
        <v>1504</v>
      </c>
      <c r="G174" s="260"/>
      <c r="H174" s="260" t="s">
        <v>1565</v>
      </c>
      <c r="I174" s="260" t="s">
        <v>1500</v>
      </c>
      <c r="J174" s="260">
        <v>50</v>
      </c>
      <c r="K174" s="306"/>
    </row>
    <row r="175" spans="2:11" s="1" customFormat="1" ht="15" customHeight="1">
      <c r="B175" s="283"/>
      <c r="C175" s="260" t="s">
        <v>1525</v>
      </c>
      <c r="D175" s="260"/>
      <c r="E175" s="260"/>
      <c r="F175" s="281" t="s">
        <v>1504</v>
      </c>
      <c r="G175" s="260"/>
      <c r="H175" s="260" t="s">
        <v>1565</v>
      </c>
      <c r="I175" s="260" t="s">
        <v>1500</v>
      </c>
      <c r="J175" s="260">
        <v>50</v>
      </c>
      <c r="K175" s="306"/>
    </row>
    <row r="176" spans="2:11" s="1" customFormat="1" ht="15" customHeight="1">
      <c r="B176" s="283"/>
      <c r="C176" s="260" t="s">
        <v>1523</v>
      </c>
      <c r="D176" s="260"/>
      <c r="E176" s="260"/>
      <c r="F176" s="281" t="s">
        <v>1504</v>
      </c>
      <c r="G176" s="260"/>
      <c r="H176" s="260" t="s">
        <v>1565</v>
      </c>
      <c r="I176" s="260" t="s">
        <v>1500</v>
      </c>
      <c r="J176" s="260">
        <v>50</v>
      </c>
      <c r="K176" s="306"/>
    </row>
    <row r="177" spans="2:11" s="1" customFormat="1" ht="15" customHeight="1">
      <c r="B177" s="283"/>
      <c r="C177" s="260" t="s">
        <v>119</v>
      </c>
      <c r="D177" s="260"/>
      <c r="E177" s="260"/>
      <c r="F177" s="281" t="s">
        <v>1498</v>
      </c>
      <c r="G177" s="260"/>
      <c r="H177" s="260" t="s">
        <v>1566</v>
      </c>
      <c r="I177" s="260" t="s">
        <v>1567</v>
      </c>
      <c r="J177" s="260"/>
      <c r="K177" s="306"/>
    </row>
    <row r="178" spans="2:11" s="1" customFormat="1" ht="15" customHeight="1">
      <c r="B178" s="283"/>
      <c r="C178" s="260" t="s">
        <v>55</v>
      </c>
      <c r="D178" s="260"/>
      <c r="E178" s="260"/>
      <c r="F178" s="281" t="s">
        <v>1498</v>
      </c>
      <c r="G178" s="260"/>
      <c r="H178" s="260" t="s">
        <v>1568</v>
      </c>
      <c r="I178" s="260" t="s">
        <v>1569</v>
      </c>
      <c r="J178" s="260">
        <v>1</v>
      </c>
      <c r="K178" s="306"/>
    </row>
    <row r="179" spans="2:11" s="1" customFormat="1" ht="15" customHeight="1">
      <c r="B179" s="283"/>
      <c r="C179" s="260" t="s">
        <v>51</v>
      </c>
      <c r="D179" s="260"/>
      <c r="E179" s="260"/>
      <c r="F179" s="281" t="s">
        <v>1498</v>
      </c>
      <c r="G179" s="260"/>
      <c r="H179" s="260" t="s">
        <v>1570</v>
      </c>
      <c r="I179" s="260" t="s">
        <v>1500</v>
      </c>
      <c r="J179" s="260">
        <v>20</v>
      </c>
      <c r="K179" s="306"/>
    </row>
    <row r="180" spans="2:11" s="1" customFormat="1" ht="15" customHeight="1">
      <c r="B180" s="283"/>
      <c r="C180" s="260" t="s">
        <v>52</v>
      </c>
      <c r="D180" s="260"/>
      <c r="E180" s="260"/>
      <c r="F180" s="281" t="s">
        <v>1498</v>
      </c>
      <c r="G180" s="260"/>
      <c r="H180" s="260" t="s">
        <v>1571</v>
      </c>
      <c r="I180" s="260" t="s">
        <v>1500</v>
      </c>
      <c r="J180" s="260">
        <v>255</v>
      </c>
      <c r="K180" s="306"/>
    </row>
    <row r="181" spans="2:11" s="1" customFormat="1" ht="15" customHeight="1">
      <c r="B181" s="283"/>
      <c r="C181" s="260" t="s">
        <v>120</v>
      </c>
      <c r="D181" s="260"/>
      <c r="E181" s="260"/>
      <c r="F181" s="281" t="s">
        <v>1498</v>
      </c>
      <c r="G181" s="260"/>
      <c r="H181" s="260" t="s">
        <v>1462</v>
      </c>
      <c r="I181" s="260" t="s">
        <v>1500</v>
      </c>
      <c r="J181" s="260">
        <v>10</v>
      </c>
      <c r="K181" s="306"/>
    </row>
    <row r="182" spans="2:11" s="1" customFormat="1" ht="15" customHeight="1">
      <c r="B182" s="283"/>
      <c r="C182" s="260" t="s">
        <v>121</v>
      </c>
      <c r="D182" s="260"/>
      <c r="E182" s="260"/>
      <c r="F182" s="281" t="s">
        <v>1498</v>
      </c>
      <c r="G182" s="260"/>
      <c r="H182" s="260" t="s">
        <v>1572</v>
      </c>
      <c r="I182" s="260" t="s">
        <v>1533</v>
      </c>
      <c r="J182" s="260"/>
      <c r="K182" s="306"/>
    </row>
    <row r="183" spans="2:11" s="1" customFormat="1" ht="15" customHeight="1">
      <c r="B183" s="283"/>
      <c r="C183" s="260" t="s">
        <v>1573</v>
      </c>
      <c r="D183" s="260"/>
      <c r="E183" s="260"/>
      <c r="F183" s="281" t="s">
        <v>1498</v>
      </c>
      <c r="G183" s="260"/>
      <c r="H183" s="260" t="s">
        <v>1574</v>
      </c>
      <c r="I183" s="260" t="s">
        <v>1533</v>
      </c>
      <c r="J183" s="260"/>
      <c r="K183" s="306"/>
    </row>
    <row r="184" spans="2:11" s="1" customFormat="1" ht="15" customHeight="1">
      <c r="B184" s="283"/>
      <c r="C184" s="260" t="s">
        <v>1562</v>
      </c>
      <c r="D184" s="260"/>
      <c r="E184" s="260"/>
      <c r="F184" s="281" t="s">
        <v>1498</v>
      </c>
      <c r="G184" s="260"/>
      <c r="H184" s="260" t="s">
        <v>1575</v>
      </c>
      <c r="I184" s="260" t="s">
        <v>1533</v>
      </c>
      <c r="J184" s="260"/>
      <c r="K184" s="306"/>
    </row>
    <row r="185" spans="2:11" s="1" customFormat="1" ht="15" customHeight="1">
      <c r="B185" s="283"/>
      <c r="C185" s="260" t="s">
        <v>123</v>
      </c>
      <c r="D185" s="260"/>
      <c r="E185" s="260"/>
      <c r="F185" s="281" t="s">
        <v>1504</v>
      </c>
      <c r="G185" s="260"/>
      <c r="H185" s="260" t="s">
        <v>1576</v>
      </c>
      <c r="I185" s="260" t="s">
        <v>1500</v>
      </c>
      <c r="J185" s="260">
        <v>50</v>
      </c>
      <c r="K185" s="306"/>
    </row>
    <row r="186" spans="2:11" s="1" customFormat="1" ht="15" customHeight="1">
      <c r="B186" s="283"/>
      <c r="C186" s="260" t="s">
        <v>1577</v>
      </c>
      <c r="D186" s="260"/>
      <c r="E186" s="260"/>
      <c r="F186" s="281" t="s">
        <v>1504</v>
      </c>
      <c r="G186" s="260"/>
      <c r="H186" s="260" t="s">
        <v>1578</v>
      </c>
      <c r="I186" s="260" t="s">
        <v>1579</v>
      </c>
      <c r="J186" s="260"/>
      <c r="K186" s="306"/>
    </row>
    <row r="187" spans="2:11" s="1" customFormat="1" ht="15" customHeight="1">
      <c r="B187" s="283"/>
      <c r="C187" s="260" t="s">
        <v>1580</v>
      </c>
      <c r="D187" s="260"/>
      <c r="E187" s="260"/>
      <c r="F187" s="281" t="s">
        <v>1504</v>
      </c>
      <c r="G187" s="260"/>
      <c r="H187" s="260" t="s">
        <v>1581</v>
      </c>
      <c r="I187" s="260" t="s">
        <v>1579</v>
      </c>
      <c r="J187" s="260"/>
      <c r="K187" s="306"/>
    </row>
    <row r="188" spans="2:11" s="1" customFormat="1" ht="15" customHeight="1">
      <c r="B188" s="283"/>
      <c r="C188" s="260" t="s">
        <v>1582</v>
      </c>
      <c r="D188" s="260"/>
      <c r="E188" s="260"/>
      <c r="F188" s="281" t="s">
        <v>1504</v>
      </c>
      <c r="G188" s="260"/>
      <c r="H188" s="260" t="s">
        <v>1583</v>
      </c>
      <c r="I188" s="260" t="s">
        <v>1579</v>
      </c>
      <c r="J188" s="260"/>
      <c r="K188" s="306"/>
    </row>
    <row r="189" spans="2:11" s="1" customFormat="1" ht="15" customHeight="1">
      <c r="B189" s="283"/>
      <c r="C189" s="319" t="s">
        <v>1584</v>
      </c>
      <c r="D189" s="260"/>
      <c r="E189" s="260"/>
      <c r="F189" s="281" t="s">
        <v>1504</v>
      </c>
      <c r="G189" s="260"/>
      <c r="H189" s="260" t="s">
        <v>1585</v>
      </c>
      <c r="I189" s="260" t="s">
        <v>1586</v>
      </c>
      <c r="J189" s="320" t="s">
        <v>1587</v>
      </c>
      <c r="K189" s="306"/>
    </row>
    <row r="190" spans="2:11" s="17" customFormat="1" ht="15" customHeight="1">
      <c r="B190" s="321"/>
      <c r="C190" s="322" t="s">
        <v>1588</v>
      </c>
      <c r="D190" s="323"/>
      <c r="E190" s="323"/>
      <c r="F190" s="324" t="s">
        <v>1504</v>
      </c>
      <c r="G190" s="323"/>
      <c r="H190" s="323" t="s">
        <v>1589</v>
      </c>
      <c r="I190" s="323" t="s">
        <v>1586</v>
      </c>
      <c r="J190" s="325" t="s">
        <v>1587</v>
      </c>
      <c r="K190" s="326"/>
    </row>
    <row r="191" spans="2:11" s="1" customFormat="1" ht="15" customHeight="1">
      <c r="B191" s="283"/>
      <c r="C191" s="319" t="s">
        <v>40</v>
      </c>
      <c r="D191" s="260"/>
      <c r="E191" s="260"/>
      <c r="F191" s="281" t="s">
        <v>1498</v>
      </c>
      <c r="G191" s="260"/>
      <c r="H191" s="257" t="s">
        <v>1590</v>
      </c>
      <c r="I191" s="260" t="s">
        <v>1591</v>
      </c>
      <c r="J191" s="260"/>
      <c r="K191" s="306"/>
    </row>
    <row r="192" spans="2:11" s="1" customFormat="1" ht="15" customHeight="1">
      <c r="B192" s="283"/>
      <c r="C192" s="319" t="s">
        <v>1592</v>
      </c>
      <c r="D192" s="260"/>
      <c r="E192" s="260"/>
      <c r="F192" s="281" t="s">
        <v>1498</v>
      </c>
      <c r="G192" s="260"/>
      <c r="H192" s="260" t="s">
        <v>1593</v>
      </c>
      <c r="I192" s="260" t="s">
        <v>1533</v>
      </c>
      <c r="J192" s="260"/>
      <c r="K192" s="306"/>
    </row>
    <row r="193" spans="2:11" s="1" customFormat="1" ht="15" customHeight="1">
      <c r="B193" s="283"/>
      <c r="C193" s="319" t="s">
        <v>1594</v>
      </c>
      <c r="D193" s="260"/>
      <c r="E193" s="260"/>
      <c r="F193" s="281" t="s">
        <v>1498</v>
      </c>
      <c r="G193" s="260"/>
      <c r="H193" s="260" t="s">
        <v>1595</v>
      </c>
      <c r="I193" s="260" t="s">
        <v>1533</v>
      </c>
      <c r="J193" s="260"/>
      <c r="K193" s="306"/>
    </row>
    <row r="194" spans="2:11" s="1" customFormat="1" ht="15" customHeight="1">
      <c r="B194" s="283"/>
      <c r="C194" s="319" t="s">
        <v>1596</v>
      </c>
      <c r="D194" s="260"/>
      <c r="E194" s="260"/>
      <c r="F194" s="281" t="s">
        <v>1504</v>
      </c>
      <c r="G194" s="260"/>
      <c r="H194" s="260" t="s">
        <v>1597</v>
      </c>
      <c r="I194" s="260" t="s">
        <v>1533</v>
      </c>
      <c r="J194" s="260"/>
      <c r="K194" s="306"/>
    </row>
    <row r="195" spans="2:11" s="1" customFormat="1" ht="15" customHeight="1">
      <c r="B195" s="312"/>
      <c r="C195" s="327"/>
      <c r="D195" s="292"/>
      <c r="E195" s="292"/>
      <c r="F195" s="292"/>
      <c r="G195" s="292"/>
      <c r="H195" s="292"/>
      <c r="I195" s="292"/>
      <c r="J195" s="292"/>
      <c r="K195" s="313"/>
    </row>
    <row r="196" spans="2:11" s="1" customFormat="1" ht="18.75" customHeight="1">
      <c r="B196" s="294"/>
      <c r="C196" s="304"/>
      <c r="D196" s="304"/>
      <c r="E196" s="304"/>
      <c r="F196" s="314"/>
      <c r="G196" s="304"/>
      <c r="H196" s="304"/>
      <c r="I196" s="304"/>
      <c r="J196" s="304"/>
      <c r="K196" s="294"/>
    </row>
    <row r="197" spans="2:11" s="1" customFormat="1" ht="18.75" customHeight="1">
      <c r="B197" s="294"/>
      <c r="C197" s="304"/>
      <c r="D197" s="304"/>
      <c r="E197" s="304"/>
      <c r="F197" s="314"/>
      <c r="G197" s="304"/>
      <c r="H197" s="304"/>
      <c r="I197" s="304"/>
      <c r="J197" s="304"/>
      <c r="K197" s="294"/>
    </row>
    <row r="198" spans="2:11" s="1" customFormat="1" ht="18.75" customHeight="1">
      <c r="B198" s="267"/>
      <c r="C198" s="267"/>
      <c r="D198" s="267"/>
      <c r="E198" s="267"/>
      <c r="F198" s="267"/>
      <c r="G198" s="267"/>
      <c r="H198" s="267"/>
      <c r="I198" s="267"/>
      <c r="J198" s="267"/>
      <c r="K198" s="267"/>
    </row>
    <row r="199" spans="2:11" s="1" customFormat="1" ht="12">
      <c r="B199" s="249"/>
      <c r="C199" s="250"/>
      <c r="D199" s="250"/>
      <c r="E199" s="250"/>
      <c r="F199" s="250"/>
      <c r="G199" s="250"/>
      <c r="H199" s="250"/>
      <c r="I199" s="250"/>
      <c r="J199" s="250"/>
      <c r="K199" s="251"/>
    </row>
    <row r="200" spans="2:11" s="1" customFormat="1" ht="22.2">
      <c r="B200" s="252"/>
      <c r="C200" s="390" t="s">
        <v>1598</v>
      </c>
      <c r="D200" s="390"/>
      <c r="E200" s="390"/>
      <c r="F200" s="390"/>
      <c r="G200" s="390"/>
      <c r="H200" s="390"/>
      <c r="I200" s="390"/>
      <c r="J200" s="390"/>
      <c r="K200" s="253"/>
    </row>
    <row r="201" spans="2:11" s="1" customFormat="1" ht="25.5" customHeight="1">
      <c r="B201" s="252"/>
      <c r="C201" s="328" t="s">
        <v>1599</v>
      </c>
      <c r="D201" s="328"/>
      <c r="E201" s="328"/>
      <c r="F201" s="328" t="s">
        <v>1600</v>
      </c>
      <c r="G201" s="329"/>
      <c r="H201" s="391" t="s">
        <v>1601</v>
      </c>
      <c r="I201" s="391"/>
      <c r="J201" s="391"/>
      <c r="K201" s="253"/>
    </row>
    <row r="202" spans="2:11" s="1" customFormat="1" ht="5.25" customHeight="1">
      <c r="B202" s="283"/>
      <c r="C202" s="278"/>
      <c r="D202" s="278"/>
      <c r="E202" s="278"/>
      <c r="F202" s="278"/>
      <c r="G202" s="304"/>
      <c r="H202" s="278"/>
      <c r="I202" s="278"/>
      <c r="J202" s="278"/>
      <c r="K202" s="306"/>
    </row>
    <row r="203" spans="2:11" s="1" customFormat="1" ht="15" customHeight="1">
      <c r="B203" s="283"/>
      <c r="C203" s="260" t="s">
        <v>1591</v>
      </c>
      <c r="D203" s="260"/>
      <c r="E203" s="260"/>
      <c r="F203" s="281" t="s">
        <v>41</v>
      </c>
      <c r="G203" s="260"/>
      <c r="H203" s="389" t="s">
        <v>1602</v>
      </c>
      <c r="I203" s="389"/>
      <c r="J203" s="389"/>
      <c r="K203" s="306"/>
    </row>
    <row r="204" spans="2:11" s="1" customFormat="1" ht="15" customHeight="1">
      <c r="B204" s="283"/>
      <c r="C204" s="260"/>
      <c r="D204" s="260"/>
      <c r="E204" s="260"/>
      <c r="F204" s="281" t="s">
        <v>42</v>
      </c>
      <c r="G204" s="260"/>
      <c r="H204" s="389" t="s">
        <v>1603</v>
      </c>
      <c r="I204" s="389"/>
      <c r="J204" s="389"/>
      <c r="K204" s="306"/>
    </row>
    <row r="205" spans="2:11" s="1" customFormat="1" ht="15" customHeight="1">
      <c r="B205" s="283"/>
      <c r="C205" s="260"/>
      <c r="D205" s="260"/>
      <c r="E205" s="260"/>
      <c r="F205" s="281" t="s">
        <v>45</v>
      </c>
      <c r="G205" s="260"/>
      <c r="H205" s="389" t="s">
        <v>1604</v>
      </c>
      <c r="I205" s="389"/>
      <c r="J205" s="389"/>
      <c r="K205" s="306"/>
    </row>
    <row r="206" spans="2:11" s="1" customFormat="1" ht="15" customHeight="1">
      <c r="B206" s="283"/>
      <c r="C206" s="260"/>
      <c r="D206" s="260"/>
      <c r="E206" s="260"/>
      <c r="F206" s="281" t="s">
        <v>43</v>
      </c>
      <c r="G206" s="260"/>
      <c r="H206" s="389" t="s">
        <v>1605</v>
      </c>
      <c r="I206" s="389"/>
      <c r="J206" s="389"/>
      <c r="K206" s="306"/>
    </row>
    <row r="207" spans="2:11" s="1" customFormat="1" ht="15" customHeight="1">
      <c r="B207" s="283"/>
      <c r="C207" s="260"/>
      <c r="D207" s="260"/>
      <c r="E207" s="260"/>
      <c r="F207" s="281" t="s">
        <v>44</v>
      </c>
      <c r="G207" s="260"/>
      <c r="H207" s="389" t="s">
        <v>1606</v>
      </c>
      <c r="I207" s="389"/>
      <c r="J207" s="389"/>
      <c r="K207" s="306"/>
    </row>
    <row r="208" spans="2:11" s="1" customFormat="1" ht="15" customHeight="1">
      <c r="B208" s="283"/>
      <c r="C208" s="260"/>
      <c r="D208" s="260"/>
      <c r="E208" s="260"/>
      <c r="F208" s="281"/>
      <c r="G208" s="260"/>
      <c r="H208" s="260"/>
      <c r="I208" s="260"/>
      <c r="J208" s="260"/>
      <c r="K208" s="306"/>
    </row>
    <row r="209" spans="2:11" s="1" customFormat="1" ht="15" customHeight="1">
      <c r="B209" s="283"/>
      <c r="C209" s="260" t="s">
        <v>1545</v>
      </c>
      <c r="D209" s="260"/>
      <c r="E209" s="260"/>
      <c r="F209" s="281" t="s">
        <v>77</v>
      </c>
      <c r="G209" s="260"/>
      <c r="H209" s="389" t="s">
        <v>1607</v>
      </c>
      <c r="I209" s="389"/>
      <c r="J209" s="389"/>
      <c r="K209" s="306"/>
    </row>
    <row r="210" spans="2:11" s="1" customFormat="1" ht="15" customHeight="1">
      <c r="B210" s="283"/>
      <c r="C210" s="260"/>
      <c r="D210" s="260"/>
      <c r="E210" s="260"/>
      <c r="F210" s="281" t="s">
        <v>1443</v>
      </c>
      <c r="G210" s="260"/>
      <c r="H210" s="389" t="s">
        <v>1444</v>
      </c>
      <c r="I210" s="389"/>
      <c r="J210" s="389"/>
      <c r="K210" s="306"/>
    </row>
    <row r="211" spans="2:11" s="1" customFormat="1" ht="15" customHeight="1">
      <c r="B211" s="283"/>
      <c r="C211" s="260"/>
      <c r="D211" s="260"/>
      <c r="E211" s="260"/>
      <c r="F211" s="281" t="s">
        <v>1441</v>
      </c>
      <c r="G211" s="260"/>
      <c r="H211" s="389" t="s">
        <v>1608</v>
      </c>
      <c r="I211" s="389"/>
      <c r="J211" s="389"/>
      <c r="K211" s="306"/>
    </row>
    <row r="212" spans="2:11" s="1" customFormat="1" ht="15" customHeight="1">
      <c r="B212" s="330"/>
      <c r="C212" s="260"/>
      <c r="D212" s="260"/>
      <c r="E212" s="260"/>
      <c r="F212" s="281" t="s">
        <v>101</v>
      </c>
      <c r="G212" s="319"/>
      <c r="H212" s="388" t="s">
        <v>1445</v>
      </c>
      <c r="I212" s="388"/>
      <c r="J212" s="388"/>
      <c r="K212" s="331"/>
    </row>
    <row r="213" spans="2:11" s="1" customFormat="1" ht="15" customHeight="1">
      <c r="B213" s="330"/>
      <c r="C213" s="260"/>
      <c r="D213" s="260"/>
      <c r="E213" s="260"/>
      <c r="F213" s="281" t="s">
        <v>1190</v>
      </c>
      <c r="G213" s="319"/>
      <c r="H213" s="388" t="s">
        <v>1423</v>
      </c>
      <c r="I213" s="388"/>
      <c r="J213" s="388"/>
      <c r="K213" s="331"/>
    </row>
    <row r="214" spans="2:11" s="1" customFormat="1" ht="15" customHeight="1">
      <c r="B214" s="330"/>
      <c r="C214" s="260"/>
      <c r="D214" s="260"/>
      <c r="E214" s="260"/>
      <c r="F214" s="281"/>
      <c r="G214" s="319"/>
      <c r="H214" s="310"/>
      <c r="I214" s="310"/>
      <c r="J214" s="310"/>
      <c r="K214" s="331"/>
    </row>
    <row r="215" spans="2:11" s="1" customFormat="1" ht="15" customHeight="1">
      <c r="B215" s="330"/>
      <c r="C215" s="260" t="s">
        <v>1569</v>
      </c>
      <c r="D215" s="260"/>
      <c r="E215" s="260"/>
      <c r="F215" s="281">
        <v>1</v>
      </c>
      <c r="G215" s="319"/>
      <c r="H215" s="388" t="s">
        <v>1609</v>
      </c>
      <c r="I215" s="388"/>
      <c r="J215" s="388"/>
      <c r="K215" s="331"/>
    </row>
    <row r="216" spans="2:11" s="1" customFormat="1" ht="15" customHeight="1">
      <c r="B216" s="330"/>
      <c r="C216" s="260"/>
      <c r="D216" s="260"/>
      <c r="E216" s="260"/>
      <c r="F216" s="281">
        <v>2</v>
      </c>
      <c r="G216" s="319"/>
      <c r="H216" s="388" t="s">
        <v>1610</v>
      </c>
      <c r="I216" s="388"/>
      <c r="J216" s="388"/>
      <c r="K216" s="331"/>
    </row>
    <row r="217" spans="2:11" s="1" customFormat="1" ht="15" customHeight="1">
      <c r="B217" s="330"/>
      <c r="C217" s="260"/>
      <c r="D217" s="260"/>
      <c r="E217" s="260"/>
      <c r="F217" s="281">
        <v>3</v>
      </c>
      <c r="G217" s="319"/>
      <c r="H217" s="388" t="s">
        <v>1611</v>
      </c>
      <c r="I217" s="388"/>
      <c r="J217" s="388"/>
      <c r="K217" s="331"/>
    </row>
    <row r="218" spans="2:11" s="1" customFormat="1" ht="15" customHeight="1">
      <c r="B218" s="330"/>
      <c r="C218" s="260"/>
      <c r="D218" s="260"/>
      <c r="E218" s="260"/>
      <c r="F218" s="281">
        <v>4</v>
      </c>
      <c r="G218" s="319"/>
      <c r="H218" s="388" t="s">
        <v>1612</v>
      </c>
      <c r="I218" s="388"/>
      <c r="J218" s="388"/>
      <c r="K218" s="331"/>
    </row>
    <row r="219" spans="2:11" s="1" customFormat="1" ht="12.75" customHeight="1">
      <c r="B219" s="332"/>
      <c r="C219" s="333"/>
      <c r="D219" s="333"/>
      <c r="E219" s="333"/>
      <c r="F219" s="333"/>
      <c r="G219" s="333"/>
      <c r="H219" s="333"/>
      <c r="I219" s="333"/>
      <c r="J219" s="333"/>
      <c r="K219" s="334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01"/>
  <sheetViews>
    <sheetView showGridLines="0" topLeftCell="A95" workbookViewId="0">
      <selection activeCell="I194" sqref="I194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9" t="s">
        <v>79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80</v>
      </c>
    </row>
    <row r="4" spans="1:46" s="1" customFormat="1" ht="24.9" customHeight="1">
      <c r="B4" s="22"/>
      <c r="D4" s="105" t="s">
        <v>103</v>
      </c>
      <c r="L4" s="22"/>
      <c r="M4" s="106" t="s">
        <v>10</v>
      </c>
      <c r="AT4" s="19" t="s">
        <v>4</v>
      </c>
    </row>
    <row r="5" spans="1:46" s="1" customFormat="1" ht="6.9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81" t="str">
        <f>'Rekapitulace stavby'!K6</f>
        <v>Rekonstrukce školní jídelny - výdejny - Gymnázium Polička</v>
      </c>
      <c r="F7" s="382"/>
      <c r="G7" s="382"/>
      <c r="H7" s="382"/>
      <c r="L7" s="22"/>
    </row>
    <row r="8" spans="1:46" s="2" customFormat="1" ht="12" customHeight="1">
      <c r="A8" s="36"/>
      <c r="B8" s="41"/>
      <c r="C8" s="36"/>
      <c r="D8" s="107" t="s">
        <v>104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3" t="s">
        <v>105</v>
      </c>
      <c r="F9" s="384"/>
      <c r="G9" s="384"/>
      <c r="H9" s="384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>
        <f>'Rekapitulace stavby'!AN8</f>
        <v>45947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8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24</v>
      </c>
      <c r="E14" s="36"/>
      <c r="F14" s="36"/>
      <c r="G14" s="36"/>
      <c r="H14" s="36"/>
      <c r="I14" s="107" t="s">
        <v>25</v>
      </c>
      <c r="J14" s="109" t="s">
        <v>19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26</v>
      </c>
      <c r="F15" s="36"/>
      <c r="G15" s="36"/>
      <c r="H15" s="36"/>
      <c r="I15" s="107" t="s">
        <v>27</v>
      </c>
      <c r="J15" s="109" t="s">
        <v>19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28</v>
      </c>
      <c r="E17" s="36"/>
      <c r="F17" s="36"/>
      <c r="G17" s="36"/>
      <c r="H17" s="36"/>
      <c r="I17" s="107" t="s">
        <v>25</v>
      </c>
      <c r="J17" s="32" t="str">
        <f>'Rekapitulace stavby'!AN13</f>
        <v>06544754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5" t="str">
        <f>'Rekapitulace stavby'!E14</f>
        <v xml:space="preserve">TSM Design s.r.o. , Srnská 46, Hlinsko 539 01 </v>
      </c>
      <c r="F18" s="386"/>
      <c r="G18" s="386"/>
      <c r="H18" s="386"/>
      <c r="I18" s="107" t="s">
        <v>27</v>
      </c>
      <c r="J18" s="32" t="str">
        <f>'Rekapitulace stavby'!AN14</f>
        <v>CZ06544754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29</v>
      </c>
      <c r="E20" s="36"/>
      <c r="F20" s="36"/>
      <c r="G20" s="36"/>
      <c r="H20" s="36"/>
      <c r="I20" s="107" t="s">
        <v>25</v>
      </c>
      <c r="J20" s="109" t="s">
        <v>19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30</v>
      </c>
      <c r="F21" s="36"/>
      <c r="G21" s="36"/>
      <c r="H21" s="36"/>
      <c r="I21" s="107" t="s">
        <v>27</v>
      </c>
      <c r="J21" s="109" t="s">
        <v>19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32</v>
      </c>
      <c r="E23" s="36"/>
      <c r="F23" s="36"/>
      <c r="G23" s="36"/>
      <c r="H23" s="36"/>
      <c r="I23" s="107" t="s">
        <v>25</v>
      </c>
      <c r="J23" s="109" t="str">
        <f>IF('Rekapitulace stavby'!AN19="","",'Rekapitulace stavby'!AN19)</f>
        <v/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tr">
        <f>IF('Rekapitulace stavby'!E20="","",'Rekapitulace stavby'!E20)</f>
        <v xml:space="preserve"> </v>
      </c>
      <c r="F24" s="36"/>
      <c r="G24" s="36"/>
      <c r="H24" s="36"/>
      <c r="I24" s="107" t="s">
        <v>27</v>
      </c>
      <c r="J24" s="109" t="str">
        <f>IF('Rekapitulace stavby'!AN20="","",'Rekapitulace stavby'!AN20)</f>
        <v/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34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7" t="s">
        <v>19</v>
      </c>
      <c r="F27" s="387"/>
      <c r="G27" s="387"/>
      <c r="H27" s="387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36</v>
      </c>
      <c r="E30" s="36"/>
      <c r="F30" s="36"/>
      <c r="G30" s="36"/>
      <c r="H30" s="36"/>
      <c r="I30" s="36"/>
      <c r="J30" s="116">
        <f>ROUND(J87, 2)</f>
        <v>175108.2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7" t="s">
        <v>38</v>
      </c>
      <c r="G32" s="36"/>
      <c r="H32" s="36"/>
      <c r="I32" s="117" t="s">
        <v>37</v>
      </c>
      <c r="J32" s="117" t="s">
        <v>39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18" t="s">
        <v>40</v>
      </c>
      <c r="E33" s="107" t="s">
        <v>41</v>
      </c>
      <c r="F33" s="119">
        <f>ROUND((SUM(BE87:BE200)),  2)</f>
        <v>175108.2</v>
      </c>
      <c r="G33" s="36"/>
      <c r="H33" s="36"/>
      <c r="I33" s="120">
        <v>0.21</v>
      </c>
      <c r="J33" s="119">
        <f>ROUND(((SUM(BE87:BE200))*I33),  2)</f>
        <v>36772.720000000001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07" t="s">
        <v>42</v>
      </c>
      <c r="F34" s="119">
        <f>ROUND((SUM(BF87:BF200)),  2)</f>
        <v>0</v>
      </c>
      <c r="G34" s="36"/>
      <c r="H34" s="36"/>
      <c r="I34" s="120">
        <v>0.12</v>
      </c>
      <c r="J34" s="119">
        <f>ROUND(((SUM(BF87:BF200))*I34),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07" t="s">
        <v>43</v>
      </c>
      <c r="F35" s="119">
        <f>ROUND((SUM(BG87:BG200)),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07" t="s">
        <v>44</v>
      </c>
      <c r="F36" s="119">
        <f>ROUND((SUM(BH87:BH200)),  2)</f>
        <v>0</v>
      </c>
      <c r="G36" s="36"/>
      <c r="H36" s="36"/>
      <c r="I36" s="120">
        <v>0.12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7" t="s">
        <v>45</v>
      </c>
      <c r="F37" s="119">
        <f>ROUND((SUM(BI87:BI200)),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46</v>
      </c>
      <c r="E39" s="123"/>
      <c r="F39" s="123"/>
      <c r="G39" s="124" t="s">
        <v>47</v>
      </c>
      <c r="H39" s="125" t="s">
        <v>48</v>
      </c>
      <c r="I39" s="123"/>
      <c r="J39" s="126">
        <f>SUM(J30:J37)</f>
        <v>211880.92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" customHeight="1">
      <c r="A45" s="36"/>
      <c r="B45" s="37"/>
      <c r="C45" s="25" t="s">
        <v>106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9" t="str">
        <f>E7</f>
        <v>Rekonstrukce školní jídelny - výdejny - Gymnázium Polička</v>
      </c>
      <c r="F48" s="380"/>
      <c r="G48" s="380"/>
      <c r="H48" s="380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104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0" t="str">
        <f>E9</f>
        <v>SO 01.1 - Bourací práce</v>
      </c>
      <c r="F50" s="378"/>
      <c r="G50" s="378"/>
      <c r="H50" s="378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Polička</v>
      </c>
      <c r="G52" s="38"/>
      <c r="H52" s="38"/>
      <c r="I52" s="31" t="s">
        <v>23</v>
      </c>
      <c r="J52" s="61">
        <f>IF(J12="","",J12)</f>
        <v>45947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40.049999999999997" customHeight="1">
      <c r="A54" s="36"/>
      <c r="B54" s="37"/>
      <c r="C54" s="31" t="s">
        <v>24</v>
      </c>
      <c r="D54" s="38"/>
      <c r="E54" s="38"/>
      <c r="F54" s="29" t="str">
        <f>E15</f>
        <v>Gymnázium Polička, nábř.Svobody 306,572 01 Polička</v>
      </c>
      <c r="G54" s="38"/>
      <c r="H54" s="38"/>
      <c r="I54" s="31" t="s">
        <v>29</v>
      </c>
      <c r="J54" s="34" t="str">
        <f>E21</f>
        <v xml:space="preserve">KALVODA &amp; KOSNAR ARCHITEKTI 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15" customHeight="1">
      <c r="A55" s="36"/>
      <c r="B55" s="37"/>
      <c r="C55" s="31" t="s">
        <v>28</v>
      </c>
      <c r="D55" s="38"/>
      <c r="E55" s="38"/>
      <c r="F55" s="29" t="str">
        <f>IF(E18="","",E18)</f>
        <v xml:space="preserve">TSM Design s.r.o. , Srnská 46, Hlinsko 539 01 </v>
      </c>
      <c r="G55" s="38"/>
      <c r="H55" s="38"/>
      <c r="I55" s="31" t="s">
        <v>32</v>
      </c>
      <c r="J55" s="34" t="str">
        <f>E24</f>
        <v xml:space="preserve"> 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107</v>
      </c>
      <c r="D57" s="133"/>
      <c r="E57" s="133"/>
      <c r="F57" s="133"/>
      <c r="G57" s="133"/>
      <c r="H57" s="133"/>
      <c r="I57" s="133"/>
      <c r="J57" s="134" t="s">
        <v>108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8" customHeight="1">
      <c r="A59" s="36"/>
      <c r="B59" s="37"/>
      <c r="C59" s="135" t="s">
        <v>68</v>
      </c>
      <c r="D59" s="38"/>
      <c r="E59" s="38"/>
      <c r="F59" s="38"/>
      <c r="G59" s="38"/>
      <c r="H59" s="38"/>
      <c r="I59" s="38"/>
      <c r="J59" s="79">
        <f>J87</f>
        <v>175108.19999999998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109</v>
      </c>
    </row>
    <row r="60" spans="1:47" s="9" customFormat="1" ht="24.9" customHeight="1">
      <c r="B60" s="136"/>
      <c r="C60" s="137"/>
      <c r="D60" s="138" t="s">
        <v>110</v>
      </c>
      <c r="E60" s="139"/>
      <c r="F60" s="139"/>
      <c r="G60" s="139"/>
      <c r="H60" s="139"/>
      <c r="I60" s="139"/>
      <c r="J60" s="140">
        <f>J88</f>
        <v>151634.28999999998</v>
      </c>
      <c r="K60" s="137"/>
      <c r="L60" s="141"/>
    </row>
    <row r="61" spans="1:47" s="10" customFormat="1" ht="19.95" customHeight="1">
      <c r="B61" s="142"/>
      <c r="C61" s="143"/>
      <c r="D61" s="144" t="s">
        <v>111</v>
      </c>
      <c r="E61" s="145"/>
      <c r="F61" s="145"/>
      <c r="G61" s="145"/>
      <c r="H61" s="145"/>
      <c r="I61" s="145"/>
      <c r="J61" s="146">
        <f>J89</f>
        <v>72057.08</v>
      </c>
      <c r="K61" s="143"/>
      <c r="L61" s="147"/>
    </row>
    <row r="62" spans="1:47" s="10" customFormat="1" ht="19.95" customHeight="1">
      <c r="B62" s="142"/>
      <c r="C62" s="143"/>
      <c r="D62" s="144" t="s">
        <v>112</v>
      </c>
      <c r="E62" s="145"/>
      <c r="F62" s="145"/>
      <c r="G62" s="145"/>
      <c r="H62" s="145"/>
      <c r="I62" s="145"/>
      <c r="J62" s="146">
        <f>J145</f>
        <v>79577.209999999992</v>
      </c>
      <c r="K62" s="143"/>
      <c r="L62" s="147"/>
    </row>
    <row r="63" spans="1:47" s="9" customFormat="1" ht="24.9" customHeight="1">
      <c r="B63" s="136"/>
      <c r="C63" s="137"/>
      <c r="D63" s="138" t="s">
        <v>113</v>
      </c>
      <c r="E63" s="139"/>
      <c r="F63" s="139"/>
      <c r="G63" s="139"/>
      <c r="H63" s="139"/>
      <c r="I63" s="139"/>
      <c r="J63" s="140">
        <f>J159</f>
        <v>23473.909999999996</v>
      </c>
      <c r="K63" s="137"/>
      <c r="L63" s="141"/>
    </row>
    <row r="64" spans="1:47" s="10" customFormat="1" ht="19.95" customHeight="1">
      <c r="B64" s="142"/>
      <c r="C64" s="143"/>
      <c r="D64" s="144" t="s">
        <v>114</v>
      </c>
      <c r="E64" s="145"/>
      <c r="F64" s="145"/>
      <c r="G64" s="145"/>
      <c r="H64" s="145"/>
      <c r="I64" s="145"/>
      <c r="J64" s="146">
        <f>J160</f>
        <v>1095.45</v>
      </c>
      <c r="K64" s="143"/>
      <c r="L64" s="147"/>
    </row>
    <row r="65" spans="1:31" s="10" customFormat="1" ht="19.95" customHeight="1">
      <c r="B65" s="142"/>
      <c r="C65" s="143"/>
      <c r="D65" s="144" t="s">
        <v>115</v>
      </c>
      <c r="E65" s="145"/>
      <c r="F65" s="145"/>
      <c r="G65" s="145"/>
      <c r="H65" s="145"/>
      <c r="I65" s="145"/>
      <c r="J65" s="146">
        <f>J168</f>
        <v>8752.64</v>
      </c>
      <c r="K65" s="143"/>
      <c r="L65" s="147"/>
    </row>
    <row r="66" spans="1:31" s="10" customFormat="1" ht="19.95" customHeight="1">
      <c r="B66" s="142"/>
      <c r="C66" s="143"/>
      <c r="D66" s="144" t="s">
        <v>116</v>
      </c>
      <c r="E66" s="145"/>
      <c r="F66" s="145"/>
      <c r="G66" s="145"/>
      <c r="H66" s="145"/>
      <c r="I66" s="145"/>
      <c r="J66" s="146">
        <f>J180</f>
        <v>9047.2199999999993</v>
      </c>
      <c r="K66" s="143"/>
      <c r="L66" s="147"/>
    </row>
    <row r="67" spans="1:31" s="10" customFormat="1" ht="19.95" customHeight="1">
      <c r="B67" s="142"/>
      <c r="C67" s="143"/>
      <c r="D67" s="144" t="s">
        <v>117</v>
      </c>
      <c r="E67" s="145"/>
      <c r="F67" s="145"/>
      <c r="G67" s="145"/>
      <c r="H67" s="145"/>
      <c r="I67" s="145"/>
      <c r="J67" s="146">
        <f>J192</f>
        <v>4578.6000000000004</v>
      </c>
      <c r="K67" s="143"/>
      <c r="L67" s="147"/>
    </row>
    <row r="68" spans="1:31" s="2" customFormat="1" ht="21.75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0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6.9" customHeight="1">
      <c r="A69" s="36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10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3" spans="1:31" s="2" customFormat="1" ht="6.9" customHeight="1">
      <c r="A73" s="36"/>
      <c r="B73" s="51"/>
      <c r="C73" s="52"/>
      <c r="D73" s="52"/>
      <c r="E73" s="52"/>
      <c r="F73" s="52"/>
      <c r="G73" s="52"/>
      <c r="H73" s="52"/>
      <c r="I73" s="52"/>
      <c r="J73" s="52"/>
      <c r="K73" s="52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24.9" customHeight="1">
      <c r="A74" s="36"/>
      <c r="B74" s="37"/>
      <c r="C74" s="25" t="s">
        <v>118</v>
      </c>
      <c r="D74" s="38"/>
      <c r="E74" s="38"/>
      <c r="F74" s="38"/>
      <c r="G74" s="38"/>
      <c r="H74" s="3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16</v>
      </c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379" t="str">
        <f>E7</f>
        <v>Rekonstrukce školní jídelny - výdejny - Gymnázium Polička</v>
      </c>
      <c r="F77" s="380"/>
      <c r="G77" s="380"/>
      <c r="H77" s="380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104</v>
      </c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60" t="str">
        <f>E9</f>
        <v>SO 01.1 - Bourací práce</v>
      </c>
      <c r="F79" s="378"/>
      <c r="G79" s="378"/>
      <c r="H79" s="378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1" t="s">
        <v>21</v>
      </c>
      <c r="D81" s="38"/>
      <c r="E81" s="38"/>
      <c r="F81" s="29" t="str">
        <f>F12</f>
        <v>Polička</v>
      </c>
      <c r="G81" s="38"/>
      <c r="H81" s="38"/>
      <c r="I81" s="31" t="s">
        <v>23</v>
      </c>
      <c r="J81" s="61">
        <f>IF(J12="","",J12)</f>
        <v>45947</v>
      </c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6.9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40.049999999999997" customHeight="1">
      <c r="A83" s="36"/>
      <c r="B83" s="37"/>
      <c r="C83" s="31" t="s">
        <v>24</v>
      </c>
      <c r="D83" s="38"/>
      <c r="E83" s="38"/>
      <c r="F83" s="29" t="str">
        <f>E15</f>
        <v>Gymnázium Polička, nábř.Svobody 306,572 01 Polička</v>
      </c>
      <c r="G83" s="38"/>
      <c r="H83" s="38"/>
      <c r="I83" s="31" t="s">
        <v>29</v>
      </c>
      <c r="J83" s="34" t="str">
        <f>E21</f>
        <v xml:space="preserve">KALVODA &amp; KOSNAR ARCHITEKTI </v>
      </c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5.15" customHeight="1">
      <c r="A84" s="36"/>
      <c r="B84" s="37"/>
      <c r="C84" s="31" t="s">
        <v>28</v>
      </c>
      <c r="D84" s="38"/>
      <c r="E84" s="38"/>
      <c r="F84" s="29" t="str">
        <f>IF(E18="","",E18)</f>
        <v xml:space="preserve">TSM Design s.r.o. , Srnská 46, Hlinsko 539 01 </v>
      </c>
      <c r="G84" s="38"/>
      <c r="H84" s="38"/>
      <c r="I84" s="31" t="s">
        <v>32</v>
      </c>
      <c r="J84" s="34" t="str">
        <f>E24</f>
        <v xml:space="preserve"> </v>
      </c>
      <c r="K84" s="38"/>
      <c r="L84" s="10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0.3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0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11" customFormat="1" ht="29.25" customHeight="1">
      <c r="A86" s="148"/>
      <c r="B86" s="149"/>
      <c r="C86" s="150" t="s">
        <v>119</v>
      </c>
      <c r="D86" s="151" t="s">
        <v>55</v>
      </c>
      <c r="E86" s="151" t="s">
        <v>51</v>
      </c>
      <c r="F86" s="151" t="s">
        <v>52</v>
      </c>
      <c r="G86" s="151" t="s">
        <v>120</v>
      </c>
      <c r="H86" s="151" t="s">
        <v>121</v>
      </c>
      <c r="I86" s="151" t="s">
        <v>122</v>
      </c>
      <c r="J86" s="151" t="s">
        <v>108</v>
      </c>
      <c r="K86" s="152" t="s">
        <v>123</v>
      </c>
      <c r="L86" s="153"/>
      <c r="M86" s="70" t="s">
        <v>19</v>
      </c>
      <c r="N86" s="71" t="s">
        <v>40</v>
      </c>
      <c r="O86" s="71" t="s">
        <v>124</v>
      </c>
      <c r="P86" s="71" t="s">
        <v>125</v>
      </c>
      <c r="Q86" s="71" t="s">
        <v>126</v>
      </c>
      <c r="R86" s="71" t="s">
        <v>127</v>
      </c>
      <c r="S86" s="71" t="s">
        <v>128</v>
      </c>
      <c r="T86" s="72" t="s">
        <v>129</v>
      </c>
      <c r="U86" s="148"/>
      <c r="V86" s="148"/>
      <c r="W86" s="148"/>
      <c r="X86" s="148"/>
      <c r="Y86" s="148"/>
      <c r="Z86" s="148"/>
      <c r="AA86" s="148"/>
      <c r="AB86" s="148"/>
      <c r="AC86" s="148"/>
      <c r="AD86" s="148"/>
      <c r="AE86" s="148"/>
    </row>
    <row r="87" spans="1:65" s="2" customFormat="1" ht="22.8" customHeight="1">
      <c r="A87" s="36"/>
      <c r="B87" s="37"/>
      <c r="C87" s="77" t="s">
        <v>130</v>
      </c>
      <c r="D87" s="38"/>
      <c r="E87" s="38"/>
      <c r="F87" s="38"/>
      <c r="G87" s="38"/>
      <c r="H87" s="38"/>
      <c r="I87" s="38"/>
      <c r="J87" s="154">
        <f>BK87</f>
        <v>175108.19999999998</v>
      </c>
      <c r="K87" s="38"/>
      <c r="L87" s="41"/>
      <c r="M87" s="73"/>
      <c r="N87" s="155"/>
      <c r="O87" s="74"/>
      <c r="P87" s="156">
        <f>P88+P159</f>
        <v>0</v>
      </c>
      <c r="Q87" s="74"/>
      <c r="R87" s="156">
        <f>R88+R159</f>
        <v>0</v>
      </c>
      <c r="S87" s="74"/>
      <c r="T87" s="157">
        <f>T88+T159</f>
        <v>25.12744223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9" t="s">
        <v>69</v>
      </c>
      <c r="AU87" s="19" t="s">
        <v>109</v>
      </c>
      <c r="BK87" s="158">
        <f>BK88+BK159</f>
        <v>175108.19999999998</v>
      </c>
    </row>
    <row r="88" spans="1:65" s="12" customFormat="1" ht="25.95" customHeight="1">
      <c r="B88" s="159"/>
      <c r="C88" s="160"/>
      <c r="D88" s="161" t="s">
        <v>69</v>
      </c>
      <c r="E88" s="162" t="s">
        <v>131</v>
      </c>
      <c r="F88" s="162" t="s">
        <v>132</v>
      </c>
      <c r="G88" s="160"/>
      <c r="H88" s="160"/>
      <c r="I88" s="163"/>
      <c r="J88" s="164">
        <f>BK88</f>
        <v>151634.28999999998</v>
      </c>
      <c r="K88" s="160"/>
      <c r="L88" s="165"/>
      <c r="M88" s="166"/>
      <c r="N88" s="167"/>
      <c r="O88" s="167"/>
      <c r="P88" s="168">
        <f>P89+P145</f>
        <v>0</v>
      </c>
      <c r="Q88" s="167"/>
      <c r="R88" s="168">
        <f>R89+R145</f>
        <v>0</v>
      </c>
      <c r="S88" s="167"/>
      <c r="T88" s="169">
        <f>T89+T145</f>
        <v>21.146170000000001</v>
      </c>
      <c r="AR88" s="170" t="s">
        <v>78</v>
      </c>
      <c r="AT88" s="171" t="s">
        <v>69</v>
      </c>
      <c r="AU88" s="171" t="s">
        <v>70</v>
      </c>
      <c r="AY88" s="170" t="s">
        <v>133</v>
      </c>
      <c r="BK88" s="172">
        <f>BK89+BK145</f>
        <v>151634.28999999998</v>
      </c>
    </row>
    <row r="89" spans="1:65" s="12" customFormat="1" ht="22.8" customHeight="1">
      <c r="B89" s="159"/>
      <c r="C89" s="160"/>
      <c r="D89" s="161" t="s">
        <v>69</v>
      </c>
      <c r="E89" s="173" t="s">
        <v>134</v>
      </c>
      <c r="F89" s="173" t="s">
        <v>135</v>
      </c>
      <c r="G89" s="160"/>
      <c r="H89" s="160"/>
      <c r="I89" s="163"/>
      <c r="J89" s="174">
        <f>BK89</f>
        <v>72057.08</v>
      </c>
      <c r="K89" s="160"/>
      <c r="L89" s="165"/>
      <c r="M89" s="166"/>
      <c r="N89" s="167"/>
      <c r="O89" s="167"/>
      <c r="P89" s="168">
        <f>SUM(P90:P144)</f>
        <v>0</v>
      </c>
      <c r="Q89" s="167"/>
      <c r="R89" s="168">
        <f>SUM(R90:R144)</f>
        <v>0</v>
      </c>
      <c r="S89" s="167"/>
      <c r="T89" s="169">
        <f>SUM(T90:T144)</f>
        <v>21.146170000000001</v>
      </c>
      <c r="AR89" s="170" t="s">
        <v>78</v>
      </c>
      <c r="AT89" s="171" t="s">
        <v>69</v>
      </c>
      <c r="AU89" s="171" t="s">
        <v>78</v>
      </c>
      <c r="AY89" s="170" t="s">
        <v>133</v>
      </c>
      <c r="BK89" s="172">
        <f>SUM(BK90:BK144)</f>
        <v>72057.08</v>
      </c>
    </row>
    <row r="90" spans="1:65" s="2" customFormat="1" ht="16.5" customHeight="1">
      <c r="A90" s="36"/>
      <c r="B90" s="37"/>
      <c r="C90" s="175" t="s">
        <v>78</v>
      </c>
      <c r="D90" s="175" t="s">
        <v>136</v>
      </c>
      <c r="E90" s="176" t="s">
        <v>137</v>
      </c>
      <c r="F90" s="177" t="s">
        <v>138</v>
      </c>
      <c r="G90" s="178" t="s">
        <v>139</v>
      </c>
      <c r="H90" s="179">
        <v>1.47</v>
      </c>
      <c r="I90" s="180">
        <v>140</v>
      </c>
      <c r="J90" s="181">
        <f>ROUND(I90*H90,2)</f>
        <v>205.8</v>
      </c>
      <c r="K90" s="177" t="s">
        <v>140</v>
      </c>
      <c r="L90" s="41"/>
      <c r="M90" s="182" t="s">
        <v>19</v>
      </c>
      <c r="N90" s="183" t="s">
        <v>41</v>
      </c>
      <c r="O90" s="66"/>
      <c r="P90" s="184">
        <f>O90*H90</f>
        <v>0</v>
      </c>
      <c r="Q90" s="184">
        <v>0</v>
      </c>
      <c r="R90" s="184">
        <f>Q90*H90</f>
        <v>0</v>
      </c>
      <c r="S90" s="184">
        <v>0.188</v>
      </c>
      <c r="T90" s="185">
        <f>S90*H90</f>
        <v>0.27635999999999999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86" t="s">
        <v>141</v>
      </c>
      <c r="AT90" s="186" t="s">
        <v>136</v>
      </c>
      <c r="AU90" s="186" t="s">
        <v>80</v>
      </c>
      <c r="AY90" s="19" t="s">
        <v>133</v>
      </c>
      <c r="BE90" s="187">
        <f>IF(N90="základní",J90,0)</f>
        <v>205.8</v>
      </c>
      <c r="BF90" s="187">
        <f>IF(N90="snížená",J90,0)</f>
        <v>0</v>
      </c>
      <c r="BG90" s="187">
        <f>IF(N90="zákl. přenesená",J90,0)</f>
        <v>0</v>
      </c>
      <c r="BH90" s="187">
        <f>IF(N90="sníž. přenesená",J90,0)</f>
        <v>0</v>
      </c>
      <c r="BI90" s="187">
        <f>IF(N90="nulová",J90,0)</f>
        <v>0</v>
      </c>
      <c r="BJ90" s="19" t="s">
        <v>78</v>
      </c>
      <c r="BK90" s="187">
        <f>ROUND(I90*H90,2)</f>
        <v>205.8</v>
      </c>
      <c r="BL90" s="19" t="s">
        <v>141</v>
      </c>
      <c r="BM90" s="186" t="s">
        <v>142</v>
      </c>
    </row>
    <row r="91" spans="1:65" s="2" customFormat="1">
      <c r="A91" s="36"/>
      <c r="B91" s="37"/>
      <c r="C91" s="38"/>
      <c r="D91" s="188" t="s">
        <v>143</v>
      </c>
      <c r="E91" s="38"/>
      <c r="F91" s="189" t="s">
        <v>144</v>
      </c>
      <c r="G91" s="38"/>
      <c r="H91" s="38"/>
      <c r="I91" s="190"/>
      <c r="J91" s="38"/>
      <c r="K91" s="38"/>
      <c r="L91" s="41"/>
      <c r="M91" s="191"/>
      <c r="N91" s="192"/>
      <c r="O91" s="66"/>
      <c r="P91" s="66"/>
      <c r="Q91" s="66"/>
      <c r="R91" s="66"/>
      <c r="S91" s="66"/>
      <c r="T91" s="67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143</v>
      </c>
      <c r="AU91" s="19" t="s">
        <v>80</v>
      </c>
    </row>
    <row r="92" spans="1:65" s="2" customFormat="1">
      <c r="A92" s="36"/>
      <c r="B92" s="37"/>
      <c r="C92" s="38"/>
      <c r="D92" s="193" t="s">
        <v>145</v>
      </c>
      <c r="E92" s="38"/>
      <c r="F92" s="194" t="s">
        <v>146</v>
      </c>
      <c r="G92" s="38"/>
      <c r="H92" s="38"/>
      <c r="I92" s="190"/>
      <c r="J92" s="38"/>
      <c r="K92" s="38"/>
      <c r="L92" s="41"/>
      <c r="M92" s="191"/>
      <c r="N92" s="192"/>
      <c r="O92" s="66"/>
      <c r="P92" s="66"/>
      <c r="Q92" s="66"/>
      <c r="R92" s="66"/>
      <c r="S92" s="66"/>
      <c r="T92" s="67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145</v>
      </c>
      <c r="AU92" s="19" t="s">
        <v>80</v>
      </c>
    </row>
    <row r="93" spans="1:65" s="13" customFormat="1">
      <c r="B93" s="195"/>
      <c r="C93" s="196"/>
      <c r="D93" s="188" t="s">
        <v>147</v>
      </c>
      <c r="E93" s="197" t="s">
        <v>19</v>
      </c>
      <c r="F93" s="198" t="s">
        <v>148</v>
      </c>
      <c r="G93" s="196"/>
      <c r="H93" s="199">
        <v>1.47</v>
      </c>
      <c r="I93" s="200"/>
      <c r="J93" s="196"/>
      <c r="K93" s="196"/>
      <c r="L93" s="201"/>
      <c r="M93" s="202"/>
      <c r="N93" s="203"/>
      <c r="O93" s="203"/>
      <c r="P93" s="203"/>
      <c r="Q93" s="203"/>
      <c r="R93" s="203"/>
      <c r="S93" s="203"/>
      <c r="T93" s="204"/>
      <c r="AT93" s="205" t="s">
        <v>147</v>
      </c>
      <c r="AU93" s="205" t="s">
        <v>80</v>
      </c>
      <c r="AV93" s="13" t="s">
        <v>80</v>
      </c>
      <c r="AW93" s="13" t="s">
        <v>31</v>
      </c>
      <c r="AX93" s="13" t="s">
        <v>78</v>
      </c>
      <c r="AY93" s="205" t="s">
        <v>133</v>
      </c>
    </row>
    <row r="94" spans="1:65" s="2" customFormat="1" ht="16.5" customHeight="1">
      <c r="A94" s="36"/>
      <c r="B94" s="37"/>
      <c r="C94" s="175" t="s">
        <v>80</v>
      </c>
      <c r="D94" s="175" t="s">
        <v>136</v>
      </c>
      <c r="E94" s="176" t="s">
        <v>149</v>
      </c>
      <c r="F94" s="177" t="s">
        <v>150</v>
      </c>
      <c r="G94" s="178" t="s">
        <v>139</v>
      </c>
      <c r="H94" s="179">
        <v>11.6</v>
      </c>
      <c r="I94" s="180">
        <v>75</v>
      </c>
      <c r="J94" s="181">
        <f>ROUND(I94*H94,2)</f>
        <v>870</v>
      </c>
      <c r="K94" s="177" t="s">
        <v>140</v>
      </c>
      <c r="L94" s="41"/>
      <c r="M94" s="182" t="s">
        <v>19</v>
      </c>
      <c r="N94" s="183" t="s">
        <v>41</v>
      </c>
      <c r="O94" s="66"/>
      <c r="P94" s="184">
        <f>O94*H94</f>
        <v>0</v>
      </c>
      <c r="Q94" s="184">
        <v>0</v>
      </c>
      <c r="R94" s="184">
        <f>Q94*H94</f>
        <v>0</v>
      </c>
      <c r="S94" s="184">
        <v>1.4999999999999999E-2</v>
      </c>
      <c r="T94" s="185">
        <f>S94*H94</f>
        <v>0.17399999999999999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86" t="s">
        <v>141</v>
      </c>
      <c r="AT94" s="186" t="s">
        <v>136</v>
      </c>
      <c r="AU94" s="186" t="s">
        <v>80</v>
      </c>
      <c r="AY94" s="19" t="s">
        <v>133</v>
      </c>
      <c r="BE94" s="187">
        <f>IF(N94="základní",J94,0)</f>
        <v>870</v>
      </c>
      <c r="BF94" s="187">
        <f>IF(N94="snížená",J94,0)</f>
        <v>0</v>
      </c>
      <c r="BG94" s="187">
        <f>IF(N94="zákl. přenesená",J94,0)</f>
        <v>0</v>
      </c>
      <c r="BH94" s="187">
        <f>IF(N94="sníž. přenesená",J94,0)</f>
        <v>0</v>
      </c>
      <c r="BI94" s="187">
        <f>IF(N94="nulová",J94,0)</f>
        <v>0</v>
      </c>
      <c r="BJ94" s="19" t="s">
        <v>78</v>
      </c>
      <c r="BK94" s="187">
        <f>ROUND(I94*H94,2)</f>
        <v>870</v>
      </c>
      <c r="BL94" s="19" t="s">
        <v>141</v>
      </c>
      <c r="BM94" s="186" t="s">
        <v>151</v>
      </c>
    </row>
    <row r="95" spans="1:65" s="2" customFormat="1" ht="19.2">
      <c r="A95" s="36"/>
      <c r="B95" s="37"/>
      <c r="C95" s="38"/>
      <c r="D95" s="188" t="s">
        <v>143</v>
      </c>
      <c r="E95" s="38"/>
      <c r="F95" s="189" t="s">
        <v>152</v>
      </c>
      <c r="G95" s="38"/>
      <c r="H95" s="38"/>
      <c r="I95" s="190"/>
      <c r="J95" s="38"/>
      <c r="K95" s="38"/>
      <c r="L95" s="41"/>
      <c r="M95" s="191"/>
      <c r="N95" s="192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143</v>
      </c>
      <c r="AU95" s="19" t="s">
        <v>80</v>
      </c>
    </row>
    <row r="96" spans="1:65" s="2" customFormat="1">
      <c r="A96" s="36"/>
      <c r="B96" s="37"/>
      <c r="C96" s="38"/>
      <c r="D96" s="193" t="s">
        <v>145</v>
      </c>
      <c r="E96" s="38"/>
      <c r="F96" s="194" t="s">
        <v>153</v>
      </c>
      <c r="G96" s="38"/>
      <c r="H96" s="38"/>
      <c r="I96" s="190"/>
      <c r="J96" s="38"/>
      <c r="K96" s="38"/>
      <c r="L96" s="41"/>
      <c r="M96" s="191"/>
      <c r="N96" s="192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9" t="s">
        <v>145</v>
      </c>
      <c r="AU96" s="19" t="s">
        <v>80</v>
      </c>
    </row>
    <row r="97" spans="1:65" s="13" customFormat="1">
      <c r="B97" s="195"/>
      <c r="C97" s="196"/>
      <c r="D97" s="188" t="s">
        <v>147</v>
      </c>
      <c r="E97" s="197" t="s">
        <v>19</v>
      </c>
      <c r="F97" s="198" t="s">
        <v>154</v>
      </c>
      <c r="G97" s="196"/>
      <c r="H97" s="199">
        <v>11.6</v>
      </c>
      <c r="I97" s="200"/>
      <c r="J97" s="196"/>
      <c r="K97" s="196"/>
      <c r="L97" s="201"/>
      <c r="M97" s="202"/>
      <c r="N97" s="203"/>
      <c r="O97" s="203"/>
      <c r="P97" s="203"/>
      <c r="Q97" s="203"/>
      <c r="R97" s="203"/>
      <c r="S97" s="203"/>
      <c r="T97" s="204"/>
      <c r="AT97" s="205" t="s">
        <v>147</v>
      </c>
      <c r="AU97" s="205" t="s">
        <v>80</v>
      </c>
      <c r="AV97" s="13" t="s">
        <v>80</v>
      </c>
      <c r="AW97" s="13" t="s">
        <v>31</v>
      </c>
      <c r="AX97" s="13" t="s">
        <v>78</v>
      </c>
      <c r="AY97" s="205" t="s">
        <v>133</v>
      </c>
    </row>
    <row r="98" spans="1:65" s="2" customFormat="1" ht="16.5" customHeight="1">
      <c r="A98" s="36"/>
      <c r="B98" s="37"/>
      <c r="C98" s="175" t="s">
        <v>155</v>
      </c>
      <c r="D98" s="175" t="s">
        <v>136</v>
      </c>
      <c r="E98" s="176" t="s">
        <v>156</v>
      </c>
      <c r="F98" s="177" t="s">
        <v>157</v>
      </c>
      <c r="G98" s="178" t="s">
        <v>139</v>
      </c>
      <c r="H98" s="179">
        <v>6.6</v>
      </c>
      <c r="I98" s="180">
        <v>349</v>
      </c>
      <c r="J98" s="181">
        <f>ROUND(I98*H98,2)</f>
        <v>2303.4</v>
      </c>
      <c r="K98" s="177" t="s">
        <v>140</v>
      </c>
      <c r="L98" s="41"/>
      <c r="M98" s="182" t="s">
        <v>19</v>
      </c>
      <c r="N98" s="183" t="s">
        <v>41</v>
      </c>
      <c r="O98" s="66"/>
      <c r="P98" s="184">
        <f>O98*H98</f>
        <v>0</v>
      </c>
      <c r="Q98" s="184">
        <v>0</v>
      </c>
      <c r="R98" s="184">
        <f>Q98*H98</f>
        <v>0</v>
      </c>
      <c r="S98" s="184">
        <v>7.5999999999999998E-2</v>
      </c>
      <c r="T98" s="185">
        <f>S98*H98</f>
        <v>0.50159999999999993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86" t="s">
        <v>141</v>
      </c>
      <c r="AT98" s="186" t="s">
        <v>136</v>
      </c>
      <c r="AU98" s="186" t="s">
        <v>80</v>
      </c>
      <c r="AY98" s="19" t="s">
        <v>133</v>
      </c>
      <c r="BE98" s="187">
        <f>IF(N98="základní",J98,0)</f>
        <v>2303.4</v>
      </c>
      <c r="BF98" s="187">
        <f>IF(N98="snížená",J98,0)</f>
        <v>0</v>
      </c>
      <c r="BG98" s="187">
        <f>IF(N98="zákl. přenesená",J98,0)</f>
        <v>0</v>
      </c>
      <c r="BH98" s="187">
        <f>IF(N98="sníž. přenesená",J98,0)</f>
        <v>0</v>
      </c>
      <c r="BI98" s="187">
        <f>IF(N98="nulová",J98,0)</f>
        <v>0</v>
      </c>
      <c r="BJ98" s="19" t="s">
        <v>78</v>
      </c>
      <c r="BK98" s="187">
        <f>ROUND(I98*H98,2)</f>
        <v>2303.4</v>
      </c>
      <c r="BL98" s="19" t="s">
        <v>141</v>
      </c>
      <c r="BM98" s="186" t="s">
        <v>158</v>
      </c>
    </row>
    <row r="99" spans="1:65" s="2" customFormat="1">
      <c r="A99" s="36"/>
      <c r="B99" s="37"/>
      <c r="C99" s="38"/>
      <c r="D99" s="188" t="s">
        <v>143</v>
      </c>
      <c r="E99" s="38"/>
      <c r="F99" s="189" t="s">
        <v>159</v>
      </c>
      <c r="G99" s="38"/>
      <c r="H99" s="38"/>
      <c r="I99" s="190"/>
      <c r="J99" s="38"/>
      <c r="K99" s="38"/>
      <c r="L99" s="41"/>
      <c r="M99" s="191"/>
      <c r="N99" s="192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143</v>
      </c>
      <c r="AU99" s="19" t="s">
        <v>80</v>
      </c>
    </row>
    <row r="100" spans="1:65" s="2" customFormat="1">
      <c r="A100" s="36"/>
      <c r="B100" s="37"/>
      <c r="C100" s="38"/>
      <c r="D100" s="193" t="s">
        <v>145</v>
      </c>
      <c r="E100" s="38"/>
      <c r="F100" s="194" t="s">
        <v>160</v>
      </c>
      <c r="G100" s="38"/>
      <c r="H100" s="38"/>
      <c r="I100" s="190"/>
      <c r="J100" s="38"/>
      <c r="K100" s="38"/>
      <c r="L100" s="41"/>
      <c r="M100" s="191"/>
      <c r="N100" s="192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145</v>
      </c>
      <c r="AU100" s="19" t="s">
        <v>80</v>
      </c>
    </row>
    <row r="101" spans="1:65" s="13" customFormat="1">
      <c r="B101" s="195"/>
      <c r="C101" s="196"/>
      <c r="D101" s="188" t="s">
        <v>147</v>
      </c>
      <c r="E101" s="197" t="s">
        <v>19</v>
      </c>
      <c r="F101" s="198" t="s">
        <v>161</v>
      </c>
      <c r="G101" s="196"/>
      <c r="H101" s="199">
        <v>1.2</v>
      </c>
      <c r="I101" s="200"/>
      <c r="J101" s="196"/>
      <c r="K101" s="196"/>
      <c r="L101" s="201"/>
      <c r="M101" s="202"/>
      <c r="N101" s="203"/>
      <c r="O101" s="203"/>
      <c r="P101" s="203"/>
      <c r="Q101" s="203"/>
      <c r="R101" s="203"/>
      <c r="S101" s="203"/>
      <c r="T101" s="204"/>
      <c r="AT101" s="205" t="s">
        <v>147</v>
      </c>
      <c r="AU101" s="205" t="s">
        <v>80</v>
      </c>
      <c r="AV101" s="13" t="s">
        <v>80</v>
      </c>
      <c r="AW101" s="13" t="s">
        <v>31</v>
      </c>
      <c r="AX101" s="13" t="s">
        <v>70</v>
      </c>
      <c r="AY101" s="205" t="s">
        <v>133</v>
      </c>
    </row>
    <row r="102" spans="1:65" s="13" customFormat="1">
      <c r="B102" s="195"/>
      <c r="C102" s="196"/>
      <c r="D102" s="188" t="s">
        <v>147</v>
      </c>
      <c r="E102" s="197" t="s">
        <v>19</v>
      </c>
      <c r="F102" s="198" t="s">
        <v>162</v>
      </c>
      <c r="G102" s="196"/>
      <c r="H102" s="199">
        <v>1.8</v>
      </c>
      <c r="I102" s="200"/>
      <c r="J102" s="196"/>
      <c r="K102" s="196"/>
      <c r="L102" s="201"/>
      <c r="M102" s="202"/>
      <c r="N102" s="203"/>
      <c r="O102" s="203"/>
      <c r="P102" s="203"/>
      <c r="Q102" s="203"/>
      <c r="R102" s="203"/>
      <c r="S102" s="203"/>
      <c r="T102" s="204"/>
      <c r="AT102" s="205" t="s">
        <v>147</v>
      </c>
      <c r="AU102" s="205" t="s">
        <v>80</v>
      </c>
      <c r="AV102" s="13" t="s">
        <v>80</v>
      </c>
      <c r="AW102" s="13" t="s">
        <v>31</v>
      </c>
      <c r="AX102" s="13" t="s">
        <v>70</v>
      </c>
      <c r="AY102" s="205" t="s">
        <v>133</v>
      </c>
    </row>
    <row r="103" spans="1:65" s="13" customFormat="1">
      <c r="B103" s="195"/>
      <c r="C103" s="196"/>
      <c r="D103" s="188" t="s">
        <v>147</v>
      </c>
      <c r="E103" s="197" t="s">
        <v>19</v>
      </c>
      <c r="F103" s="198" t="s">
        <v>163</v>
      </c>
      <c r="G103" s="196"/>
      <c r="H103" s="199">
        <v>1.8</v>
      </c>
      <c r="I103" s="200"/>
      <c r="J103" s="196"/>
      <c r="K103" s="196"/>
      <c r="L103" s="201"/>
      <c r="M103" s="202"/>
      <c r="N103" s="203"/>
      <c r="O103" s="203"/>
      <c r="P103" s="203"/>
      <c r="Q103" s="203"/>
      <c r="R103" s="203"/>
      <c r="S103" s="203"/>
      <c r="T103" s="204"/>
      <c r="AT103" s="205" t="s">
        <v>147</v>
      </c>
      <c r="AU103" s="205" t="s">
        <v>80</v>
      </c>
      <c r="AV103" s="13" t="s">
        <v>80</v>
      </c>
      <c r="AW103" s="13" t="s">
        <v>31</v>
      </c>
      <c r="AX103" s="13" t="s">
        <v>70</v>
      </c>
      <c r="AY103" s="205" t="s">
        <v>133</v>
      </c>
    </row>
    <row r="104" spans="1:65" s="13" customFormat="1">
      <c r="B104" s="195"/>
      <c r="C104" s="196"/>
      <c r="D104" s="188" t="s">
        <v>147</v>
      </c>
      <c r="E104" s="197" t="s">
        <v>19</v>
      </c>
      <c r="F104" s="198" t="s">
        <v>164</v>
      </c>
      <c r="G104" s="196"/>
      <c r="H104" s="199">
        <v>1.8</v>
      </c>
      <c r="I104" s="200"/>
      <c r="J104" s="196"/>
      <c r="K104" s="196"/>
      <c r="L104" s="201"/>
      <c r="M104" s="202"/>
      <c r="N104" s="203"/>
      <c r="O104" s="203"/>
      <c r="P104" s="203"/>
      <c r="Q104" s="203"/>
      <c r="R104" s="203"/>
      <c r="S104" s="203"/>
      <c r="T104" s="204"/>
      <c r="AT104" s="205" t="s">
        <v>147</v>
      </c>
      <c r="AU104" s="205" t="s">
        <v>80</v>
      </c>
      <c r="AV104" s="13" t="s">
        <v>80</v>
      </c>
      <c r="AW104" s="13" t="s">
        <v>31</v>
      </c>
      <c r="AX104" s="13" t="s">
        <v>70</v>
      </c>
      <c r="AY104" s="205" t="s">
        <v>133</v>
      </c>
    </row>
    <row r="105" spans="1:65" s="14" customFormat="1">
      <c r="B105" s="206"/>
      <c r="C105" s="207"/>
      <c r="D105" s="188" t="s">
        <v>147</v>
      </c>
      <c r="E105" s="208" t="s">
        <v>19</v>
      </c>
      <c r="F105" s="209" t="s">
        <v>165</v>
      </c>
      <c r="G105" s="207"/>
      <c r="H105" s="210">
        <v>6.6</v>
      </c>
      <c r="I105" s="211"/>
      <c r="J105" s="207"/>
      <c r="K105" s="207"/>
      <c r="L105" s="212"/>
      <c r="M105" s="213"/>
      <c r="N105" s="214"/>
      <c r="O105" s="214"/>
      <c r="P105" s="214"/>
      <c r="Q105" s="214"/>
      <c r="R105" s="214"/>
      <c r="S105" s="214"/>
      <c r="T105" s="215"/>
      <c r="AT105" s="216" t="s">
        <v>147</v>
      </c>
      <c r="AU105" s="216" t="s">
        <v>80</v>
      </c>
      <c r="AV105" s="14" t="s">
        <v>141</v>
      </c>
      <c r="AW105" s="14" t="s">
        <v>31</v>
      </c>
      <c r="AX105" s="14" t="s">
        <v>78</v>
      </c>
      <c r="AY105" s="216" t="s">
        <v>133</v>
      </c>
    </row>
    <row r="106" spans="1:65" s="2" customFormat="1" ht="16.5" customHeight="1">
      <c r="A106" s="36"/>
      <c r="B106" s="37"/>
      <c r="C106" s="175" t="s">
        <v>141</v>
      </c>
      <c r="D106" s="175" t="s">
        <v>136</v>
      </c>
      <c r="E106" s="176" t="s">
        <v>166</v>
      </c>
      <c r="F106" s="177" t="s">
        <v>167</v>
      </c>
      <c r="G106" s="178" t="s">
        <v>139</v>
      </c>
      <c r="H106" s="179">
        <v>7.05</v>
      </c>
      <c r="I106" s="180">
        <v>268</v>
      </c>
      <c r="J106" s="181">
        <f>ROUND(I106*H106,2)</f>
        <v>1889.4</v>
      </c>
      <c r="K106" s="177" t="s">
        <v>140</v>
      </c>
      <c r="L106" s="41"/>
      <c r="M106" s="182" t="s">
        <v>19</v>
      </c>
      <c r="N106" s="183" t="s">
        <v>41</v>
      </c>
      <c r="O106" s="66"/>
      <c r="P106" s="184">
        <f>O106*H106</f>
        <v>0</v>
      </c>
      <c r="Q106" s="184">
        <v>0</v>
      </c>
      <c r="R106" s="184">
        <f>Q106*H106</f>
        <v>0</v>
      </c>
      <c r="S106" s="184">
        <v>6.3E-2</v>
      </c>
      <c r="T106" s="185">
        <f>S106*H106</f>
        <v>0.44414999999999999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6" t="s">
        <v>141</v>
      </c>
      <c r="AT106" s="186" t="s">
        <v>136</v>
      </c>
      <c r="AU106" s="186" t="s">
        <v>80</v>
      </c>
      <c r="AY106" s="19" t="s">
        <v>133</v>
      </c>
      <c r="BE106" s="187">
        <f>IF(N106="základní",J106,0)</f>
        <v>1889.4</v>
      </c>
      <c r="BF106" s="187">
        <f>IF(N106="snížená",J106,0)</f>
        <v>0</v>
      </c>
      <c r="BG106" s="187">
        <f>IF(N106="zákl. přenesená",J106,0)</f>
        <v>0</v>
      </c>
      <c r="BH106" s="187">
        <f>IF(N106="sníž. přenesená",J106,0)</f>
        <v>0</v>
      </c>
      <c r="BI106" s="187">
        <f>IF(N106="nulová",J106,0)</f>
        <v>0</v>
      </c>
      <c r="BJ106" s="19" t="s">
        <v>78</v>
      </c>
      <c r="BK106" s="187">
        <f>ROUND(I106*H106,2)</f>
        <v>1889.4</v>
      </c>
      <c r="BL106" s="19" t="s">
        <v>141</v>
      </c>
      <c r="BM106" s="186" t="s">
        <v>168</v>
      </c>
    </row>
    <row r="107" spans="1:65" s="2" customFormat="1">
      <c r="A107" s="36"/>
      <c r="B107" s="37"/>
      <c r="C107" s="38"/>
      <c r="D107" s="188" t="s">
        <v>143</v>
      </c>
      <c r="E107" s="38"/>
      <c r="F107" s="189" t="s">
        <v>169</v>
      </c>
      <c r="G107" s="38"/>
      <c r="H107" s="38"/>
      <c r="I107" s="190"/>
      <c r="J107" s="38"/>
      <c r="K107" s="38"/>
      <c r="L107" s="41"/>
      <c r="M107" s="191"/>
      <c r="N107" s="192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143</v>
      </c>
      <c r="AU107" s="19" t="s">
        <v>80</v>
      </c>
    </row>
    <row r="108" spans="1:65" s="2" customFormat="1">
      <c r="A108" s="36"/>
      <c r="B108" s="37"/>
      <c r="C108" s="38"/>
      <c r="D108" s="193" t="s">
        <v>145</v>
      </c>
      <c r="E108" s="38"/>
      <c r="F108" s="194" t="s">
        <v>170</v>
      </c>
      <c r="G108" s="38"/>
      <c r="H108" s="38"/>
      <c r="I108" s="190"/>
      <c r="J108" s="38"/>
      <c r="K108" s="38"/>
      <c r="L108" s="41"/>
      <c r="M108" s="191"/>
      <c r="N108" s="192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145</v>
      </c>
      <c r="AU108" s="19" t="s">
        <v>80</v>
      </c>
    </row>
    <row r="109" spans="1:65" s="13" customFormat="1">
      <c r="B109" s="195"/>
      <c r="C109" s="196"/>
      <c r="D109" s="188" t="s">
        <v>147</v>
      </c>
      <c r="E109" s="197" t="s">
        <v>19</v>
      </c>
      <c r="F109" s="198" t="s">
        <v>171</v>
      </c>
      <c r="G109" s="196"/>
      <c r="H109" s="199">
        <v>7.05</v>
      </c>
      <c r="I109" s="200"/>
      <c r="J109" s="196"/>
      <c r="K109" s="196"/>
      <c r="L109" s="201"/>
      <c r="M109" s="202"/>
      <c r="N109" s="203"/>
      <c r="O109" s="203"/>
      <c r="P109" s="203"/>
      <c r="Q109" s="203"/>
      <c r="R109" s="203"/>
      <c r="S109" s="203"/>
      <c r="T109" s="204"/>
      <c r="AT109" s="205" t="s">
        <v>147</v>
      </c>
      <c r="AU109" s="205" t="s">
        <v>80</v>
      </c>
      <c r="AV109" s="13" t="s">
        <v>80</v>
      </c>
      <c r="AW109" s="13" t="s">
        <v>31</v>
      </c>
      <c r="AX109" s="13" t="s">
        <v>78</v>
      </c>
      <c r="AY109" s="205" t="s">
        <v>133</v>
      </c>
    </row>
    <row r="110" spans="1:65" s="2" customFormat="1" ht="16.5" customHeight="1">
      <c r="A110" s="36"/>
      <c r="B110" s="37"/>
      <c r="C110" s="175" t="s">
        <v>172</v>
      </c>
      <c r="D110" s="175" t="s">
        <v>136</v>
      </c>
      <c r="E110" s="176" t="s">
        <v>173</v>
      </c>
      <c r="F110" s="177" t="s">
        <v>174</v>
      </c>
      <c r="G110" s="178" t="s">
        <v>175</v>
      </c>
      <c r="H110" s="179">
        <v>8.2810000000000006</v>
      </c>
      <c r="I110" s="180">
        <v>2080</v>
      </c>
      <c r="J110" s="181">
        <f>ROUND(I110*H110,2)</f>
        <v>17224.48</v>
      </c>
      <c r="K110" s="177" t="s">
        <v>140</v>
      </c>
      <c r="L110" s="41"/>
      <c r="M110" s="182" t="s">
        <v>19</v>
      </c>
      <c r="N110" s="183" t="s">
        <v>41</v>
      </c>
      <c r="O110" s="66"/>
      <c r="P110" s="184">
        <f>O110*H110</f>
        <v>0</v>
      </c>
      <c r="Q110" s="184">
        <v>0</v>
      </c>
      <c r="R110" s="184">
        <f>Q110*H110</f>
        <v>0</v>
      </c>
      <c r="S110" s="184">
        <v>2</v>
      </c>
      <c r="T110" s="185">
        <f>S110*H110</f>
        <v>16.562000000000001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86" t="s">
        <v>141</v>
      </c>
      <c r="AT110" s="186" t="s">
        <v>136</v>
      </c>
      <c r="AU110" s="186" t="s">
        <v>80</v>
      </c>
      <c r="AY110" s="19" t="s">
        <v>133</v>
      </c>
      <c r="BE110" s="187">
        <f>IF(N110="základní",J110,0)</f>
        <v>17224.48</v>
      </c>
      <c r="BF110" s="187">
        <f>IF(N110="snížená",J110,0)</f>
        <v>0</v>
      </c>
      <c r="BG110" s="187">
        <f>IF(N110="zákl. přenesená",J110,0)</f>
        <v>0</v>
      </c>
      <c r="BH110" s="187">
        <f>IF(N110="sníž. přenesená",J110,0)</f>
        <v>0</v>
      </c>
      <c r="BI110" s="187">
        <f>IF(N110="nulová",J110,0)</f>
        <v>0</v>
      </c>
      <c r="BJ110" s="19" t="s">
        <v>78</v>
      </c>
      <c r="BK110" s="187">
        <f>ROUND(I110*H110,2)</f>
        <v>17224.48</v>
      </c>
      <c r="BL110" s="19" t="s">
        <v>141</v>
      </c>
      <c r="BM110" s="186" t="s">
        <v>176</v>
      </c>
    </row>
    <row r="111" spans="1:65" s="2" customFormat="1" ht="19.2">
      <c r="A111" s="36"/>
      <c r="B111" s="37"/>
      <c r="C111" s="38"/>
      <c r="D111" s="188" t="s">
        <v>143</v>
      </c>
      <c r="E111" s="38"/>
      <c r="F111" s="189" t="s">
        <v>177</v>
      </c>
      <c r="G111" s="38"/>
      <c r="H111" s="38"/>
      <c r="I111" s="190"/>
      <c r="J111" s="38"/>
      <c r="K111" s="38"/>
      <c r="L111" s="41"/>
      <c r="M111" s="191"/>
      <c r="N111" s="192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143</v>
      </c>
      <c r="AU111" s="19" t="s">
        <v>80</v>
      </c>
    </row>
    <row r="112" spans="1:65" s="2" customFormat="1">
      <c r="A112" s="36"/>
      <c r="B112" s="37"/>
      <c r="C112" s="38"/>
      <c r="D112" s="193" t="s">
        <v>145</v>
      </c>
      <c r="E112" s="38"/>
      <c r="F112" s="194" t="s">
        <v>178</v>
      </c>
      <c r="G112" s="38"/>
      <c r="H112" s="38"/>
      <c r="I112" s="190"/>
      <c r="J112" s="38"/>
      <c r="K112" s="38"/>
      <c r="L112" s="41"/>
      <c r="M112" s="191"/>
      <c r="N112" s="192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145</v>
      </c>
      <c r="AU112" s="19" t="s">
        <v>80</v>
      </c>
    </row>
    <row r="113" spans="1:65" s="13" customFormat="1">
      <c r="B113" s="195"/>
      <c r="C113" s="196"/>
      <c r="D113" s="188" t="s">
        <v>147</v>
      </c>
      <c r="E113" s="197" t="s">
        <v>19</v>
      </c>
      <c r="F113" s="198" t="s">
        <v>179</v>
      </c>
      <c r="G113" s="196"/>
      <c r="H113" s="199">
        <v>1.8380000000000001</v>
      </c>
      <c r="I113" s="200"/>
      <c r="J113" s="196"/>
      <c r="K113" s="196"/>
      <c r="L113" s="201"/>
      <c r="M113" s="202"/>
      <c r="N113" s="203"/>
      <c r="O113" s="203"/>
      <c r="P113" s="203"/>
      <c r="Q113" s="203"/>
      <c r="R113" s="203"/>
      <c r="S113" s="203"/>
      <c r="T113" s="204"/>
      <c r="AT113" s="205" t="s">
        <v>147</v>
      </c>
      <c r="AU113" s="205" t="s">
        <v>80</v>
      </c>
      <c r="AV113" s="13" t="s">
        <v>80</v>
      </c>
      <c r="AW113" s="13" t="s">
        <v>31</v>
      </c>
      <c r="AX113" s="13" t="s">
        <v>70</v>
      </c>
      <c r="AY113" s="205" t="s">
        <v>133</v>
      </c>
    </row>
    <row r="114" spans="1:65" s="13" customFormat="1">
      <c r="B114" s="195"/>
      <c r="C114" s="196"/>
      <c r="D114" s="188" t="s">
        <v>147</v>
      </c>
      <c r="E114" s="197" t="s">
        <v>19</v>
      </c>
      <c r="F114" s="198" t="s">
        <v>180</v>
      </c>
      <c r="G114" s="196"/>
      <c r="H114" s="199">
        <v>-0.63</v>
      </c>
      <c r="I114" s="200"/>
      <c r="J114" s="196"/>
      <c r="K114" s="196"/>
      <c r="L114" s="201"/>
      <c r="M114" s="202"/>
      <c r="N114" s="203"/>
      <c r="O114" s="203"/>
      <c r="P114" s="203"/>
      <c r="Q114" s="203"/>
      <c r="R114" s="203"/>
      <c r="S114" s="203"/>
      <c r="T114" s="204"/>
      <c r="AT114" s="205" t="s">
        <v>147</v>
      </c>
      <c r="AU114" s="205" t="s">
        <v>80</v>
      </c>
      <c r="AV114" s="13" t="s">
        <v>80</v>
      </c>
      <c r="AW114" s="13" t="s">
        <v>31</v>
      </c>
      <c r="AX114" s="13" t="s">
        <v>70</v>
      </c>
      <c r="AY114" s="205" t="s">
        <v>133</v>
      </c>
    </row>
    <row r="115" spans="1:65" s="13" customFormat="1">
      <c r="B115" s="195"/>
      <c r="C115" s="196"/>
      <c r="D115" s="188" t="s">
        <v>147</v>
      </c>
      <c r="E115" s="197" t="s">
        <v>19</v>
      </c>
      <c r="F115" s="198" t="s">
        <v>181</v>
      </c>
      <c r="G115" s="196"/>
      <c r="H115" s="199">
        <v>1.56</v>
      </c>
      <c r="I115" s="200"/>
      <c r="J115" s="196"/>
      <c r="K115" s="196"/>
      <c r="L115" s="201"/>
      <c r="M115" s="202"/>
      <c r="N115" s="203"/>
      <c r="O115" s="203"/>
      <c r="P115" s="203"/>
      <c r="Q115" s="203"/>
      <c r="R115" s="203"/>
      <c r="S115" s="203"/>
      <c r="T115" s="204"/>
      <c r="AT115" s="205" t="s">
        <v>147</v>
      </c>
      <c r="AU115" s="205" t="s">
        <v>80</v>
      </c>
      <c r="AV115" s="13" t="s">
        <v>80</v>
      </c>
      <c r="AW115" s="13" t="s">
        <v>31</v>
      </c>
      <c r="AX115" s="13" t="s">
        <v>70</v>
      </c>
      <c r="AY115" s="205" t="s">
        <v>133</v>
      </c>
    </row>
    <row r="116" spans="1:65" s="13" customFormat="1">
      <c r="B116" s="195"/>
      <c r="C116" s="196"/>
      <c r="D116" s="188" t="s">
        <v>147</v>
      </c>
      <c r="E116" s="197" t="s">
        <v>19</v>
      </c>
      <c r="F116" s="198" t="s">
        <v>182</v>
      </c>
      <c r="G116" s="196"/>
      <c r="H116" s="199">
        <v>5.5129999999999999</v>
      </c>
      <c r="I116" s="200"/>
      <c r="J116" s="196"/>
      <c r="K116" s="196"/>
      <c r="L116" s="201"/>
      <c r="M116" s="202"/>
      <c r="N116" s="203"/>
      <c r="O116" s="203"/>
      <c r="P116" s="203"/>
      <c r="Q116" s="203"/>
      <c r="R116" s="203"/>
      <c r="S116" s="203"/>
      <c r="T116" s="204"/>
      <c r="AT116" s="205" t="s">
        <v>147</v>
      </c>
      <c r="AU116" s="205" t="s">
        <v>80</v>
      </c>
      <c r="AV116" s="13" t="s">
        <v>80</v>
      </c>
      <c r="AW116" s="13" t="s">
        <v>31</v>
      </c>
      <c r="AX116" s="13" t="s">
        <v>70</v>
      </c>
      <c r="AY116" s="205" t="s">
        <v>133</v>
      </c>
    </row>
    <row r="117" spans="1:65" s="14" customFormat="1">
      <c r="B117" s="206"/>
      <c r="C117" s="207"/>
      <c r="D117" s="188" t="s">
        <v>147</v>
      </c>
      <c r="E117" s="208" t="s">
        <v>19</v>
      </c>
      <c r="F117" s="209" t="s">
        <v>165</v>
      </c>
      <c r="G117" s="207"/>
      <c r="H117" s="210">
        <v>8.2810000000000006</v>
      </c>
      <c r="I117" s="211"/>
      <c r="J117" s="207"/>
      <c r="K117" s="207"/>
      <c r="L117" s="212"/>
      <c r="M117" s="213"/>
      <c r="N117" s="214"/>
      <c r="O117" s="214"/>
      <c r="P117" s="214"/>
      <c r="Q117" s="214"/>
      <c r="R117" s="214"/>
      <c r="S117" s="214"/>
      <c r="T117" s="215"/>
      <c r="AT117" s="216" t="s">
        <v>147</v>
      </c>
      <c r="AU117" s="216" t="s">
        <v>80</v>
      </c>
      <c r="AV117" s="14" t="s">
        <v>141</v>
      </c>
      <c r="AW117" s="14" t="s">
        <v>31</v>
      </c>
      <c r="AX117" s="14" t="s">
        <v>78</v>
      </c>
      <c r="AY117" s="216" t="s">
        <v>133</v>
      </c>
    </row>
    <row r="118" spans="1:65" s="2" customFormat="1" ht="16.5" customHeight="1">
      <c r="A118" s="36"/>
      <c r="B118" s="37"/>
      <c r="C118" s="175" t="s">
        <v>183</v>
      </c>
      <c r="D118" s="175" t="s">
        <v>136</v>
      </c>
      <c r="E118" s="176" t="s">
        <v>184</v>
      </c>
      <c r="F118" s="177" t="s">
        <v>185</v>
      </c>
      <c r="G118" s="178" t="s">
        <v>186</v>
      </c>
      <c r="H118" s="179">
        <v>18</v>
      </c>
      <c r="I118" s="180">
        <v>708</v>
      </c>
      <c r="J118" s="181">
        <f>ROUND(I118*H118,2)</f>
        <v>12744</v>
      </c>
      <c r="K118" s="177" t="s">
        <v>187</v>
      </c>
      <c r="L118" s="41"/>
      <c r="M118" s="182" t="s">
        <v>19</v>
      </c>
      <c r="N118" s="183" t="s">
        <v>41</v>
      </c>
      <c r="O118" s="66"/>
      <c r="P118" s="184">
        <f>O118*H118</f>
        <v>0</v>
      </c>
      <c r="Q118" s="184">
        <v>0</v>
      </c>
      <c r="R118" s="184">
        <f>Q118*H118</f>
        <v>0</v>
      </c>
      <c r="S118" s="184">
        <v>7.1999999999999995E-2</v>
      </c>
      <c r="T118" s="185">
        <f>S118*H118</f>
        <v>1.2959999999999998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86" t="s">
        <v>141</v>
      </c>
      <c r="AT118" s="186" t="s">
        <v>136</v>
      </c>
      <c r="AU118" s="186" t="s">
        <v>80</v>
      </c>
      <c r="AY118" s="19" t="s">
        <v>133</v>
      </c>
      <c r="BE118" s="187">
        <f>IF(N118="základní",J118,0)</f>
        <v>12744</v>
      </c>
      <c r="BF118" s="187">
        <f>IF(N118="snížená",J118,0)</f>
        <v>0</v>
      </c>
      <c r="BG118" s="187">
        <f>IF(N118="zákl. přenesená",J118,0)</f>
        <v>0</v>
      </c>
      <c r="BH118" s="187">
        <f>IF(N118="sníž. přenesená",J118,0)</f>
        <v>0</v>
      </c>
      <c r="BI118" s="187">
        <f>IF(N118="nulová",J118,0)</f>
        <v>0</v>
      </c>
      <c r="BJ118" s="19" t="s">
        <v>78</v>
      </c>
      <c r="BK118" s="187">
        <f>ROUND(I118*H118,2)</f>
        <v>12744</v>
      </c>
      <c r="BL118" s="19" t="s">
        <v>141</v>
      </c>
      <c r="BM118" s="186" t="s">
        <v>188</v>
      </c>
    </row>
    <row r="119" spans="1:65" s="2" customFormat="1" ht="19.2">
      <c r="A119" s="36"/>
      <c r="B119" s="37"/>
      <c r="C119" s="38"/>
      <c r="D119" s="188" t="s">
        <v>143</v>
      </c>
      <c r="E119" s="38"/>
      <c r="F119" s="189" t="s">
        <v>189</v>
      </c>
      <c r="G119" s="38"/>
      <c r="H119" s="38"/>
      <c r="I119" s="190"/>
      <c r="J119" s="38"/>
      <c r="K119" s="38"/>
      <c r="L119" s="41"/>
      <c r="M119" s="191"/>
      <c r="N119" s="192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143</v>
      </c>
      <c r="AU119" s="19" t="s">
        <v>80</v>
      </c>
    </row>
    <row r="120" spans="1:65" s="2" customFormat="1">
      <c r="A120" s="36"/>
      <c r="B120" s="37"/>
      <c r="C120" s="38"/>
      <c r="D120" s="193" t="s">
        <v>145</v>
      </c>
      <c r="E120" s="38"/>
      <c r="F120" s="194" t="s">
        <v>190</v>
      </c>
      <c r="G120" s="38"/>
      <c r="H120" s="38"/>
      <c r="I120" s="190"/>
      <c r="J120" s="38"/>
      <c r="K120" s="38"/>
      <c r="L120" s="41"/>
      <c r="M120" s="191"/>
      <c r="N120" s="192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145</v>
      </c>
      <c r="AU120" s="19" t="s">
        <v>80</v>
      </c>
    </row>
    <row r="121" spans="1:65" s="13" customFormat="1">
      <c r="B121" s="195"/>
      <c r="C121" s="196"/>
      <c r="D121" s="188" t="s">
        <v>147</v>
      </c>
      <c r="E121" s="197" t="s">
        <v>19</v>
      </c>
      <c r="F121" s="198" t="s">
        <v>191</v>
      </c>
      <c r="G121" s="196"/>
      <c r="H121" s="199">
        <v>12</v>
      </c>
      <c r="I121" s="200"/>
      <c r="J121" s="196"/>
      <c r="K121" s="196"/>
      <c r="L121" s="201"/>
      <c r="M121" s="202"/>
      <c r="N121" s="203"/>
      <c r="O121" s="203"/>
      <c r="P121" s="203"/>
      <c r="Q121" s="203"/>
      <c r="R121" s="203"/>
      <c r="S121" s="203"/>
      <c r="T121" s="204"/>
      <c r="AT121" s="205" t="s">
        <v>147</v>
      </c>
      <c r="AU121" s="205" t="s">
        <v>80</v>
      </c>
      <c r="AV121" s="13" t="s">
        <v>80</v>
      </c>
      <c r="AW121" s="13" t="s">
        <v>31</v>
      </c>
      <c r="AX121" s="13" t="s">
        <v>70</v>
      </c>
      <c r="AY121" s="205" t="s">
        <v>133</v>
      </c>
    </row>
    <row r="122" spans="1:65" s="13" customFormat="1">
      <c r="B122" s="195"/>
      <c r="C122" s="196"/>
      <c r="D122" s="188" t="s">
        <v>147</v>
      </c>
      <c r="E122" s="197" t="s">
        <v>19</v>
      </c>
      <c r="F122" s="198" t="s">
        <v>192</v>
      </c>
      <c r="G122" s="196"/>
      <c r="H122" s="199">
        <v>6</v>
      </c>
      <c r="I122" s="200"/>
      <c r="J122" s="196"/>
      <c r="K122" s="196"/>
      <c r="L122" s="201"/>
      <c r="M122" s="202"/>
      <c r="N122" s="203"/>
      <c r="O122" s="203"/>
      <c r="P122" s="203"/>
      <c r="Q122" s="203"/>
      <c r="R122" s="203"/>
      <c r="S122" s="203"/>
      <c r="T122" s="204"/>
      <c r="AT122" s="205" t="s">
        <v>147</v>
      </c>
      <c r="AU122" s="205" t="s">
        <v>80</v>
      </c>
      <c r="AV122" s="13" t="s">
        <v>80</v>
      </c>
      <c r="AW122" s="13" t="s">
        <v>31</v>
      </c>
      <c r="AX122" s="13" t="s">
        <v>70</v>
      </c>
      <c r="AY122" s="205" t="s">
        <v>133</v>
      </c>
    </row>
    <row r="123" spans="1:65" s="14" customFormat="1">
      <c r="B123" s="206"/>
      <c r="C123" s="207"/>
      <c r="D123" s="188" t="s">
        <v>147</v>
      </c>
      <c r="E123" s="208" t="s">
        <v>19</v>
      </c>
      <c r="F123" s="209" t="s">
        <v>165</v>
      </c>
      <c r="G123" s="207"/>
      <c r="H123" s="210">
        <v>18</v>
      </c>
      <c r="I123" s="211"/>
      <c r="J123" s="207"/>
      <c r="K123" s="207"/>
      <c r="L123" s="212"/>
      <c r="M123" s="213"/>
      <c r="N123" s="214"/>
      <c r="O123" s="214"/>
      <c r="P123" s="214"/>
      <c r="Q123" s="214"/>
      <c r="R123" s="214"/>
      <c r="S123" s="214"/>
      <c r="T123" s="215"/>
      <c r="AT123" s="216" t="s">
        <v>147</v>
      </c>
      <c r="AU123" s="216" t="s">
        <v>80</v>
      </c>
      <c r="AV123" s="14" t="s">
        <v>141</v>
      </c>
      <c r="AW123" s="14" t="s">
        <v>31</v>
      </c>
      <c r="AX123" s="14" t="s">
        <v>78</v>
      </c>
      <c r="AY123" s="216" t="s">
        <v>133</v>
      </c>
    </row>
    <row r="124" spans="1:65" s="2" customFormat="1" ht="16.5" customHeight="1">
      <c r="A124" s="36"/>
      <c r="B124" s="37"/>
      <c r="C124" s="175" t="s">
        <v>193</v>
      </c>
      <c r="D124" s="175" t="s">
        <v>136</v>
      </c>
      <c r="E124" s="176" t="s">
        <v>194</v>
      </c>
      <c r="F124" s="177" t="s">
        <v>195</v>
      </c>
      <c r="G124" s="178" t="s">
        <v>186</v>
      </c>
      <c r="H124" s="179">
        <v>10.8</v>
      </c>
      <c r="I124" s="180">
        <v>825</v>
      </c>
      <c r="J124" s="181">
        <f>ROUND(I124*H124,2)</f>
        <v>8910</v>
      </c>
      <c r="K124" s="177" t="s">
        <v>140</v>
      </c>
      <c r="L124" s="41"/>
      <c r="M124" s="182" t="s">
        <v>19</v>
      </c>
      <c r="N124" s="183" t="s">
        <v>41</v>
      </c>
      <c r="O124" s="66"/>
      <c r="P124" s="184">
        <f>O124*H124</f>
        <v>0</v>
      </c>
      <c r="Q124" s="184">
        <v>0</v>
      </c>
      <c r="R124" s="184">
        <f>Q124*H124</f>
        <v>0</v>
      </c>
      <c r="S124" s="184">
        <v>0.108</v>
      </c>
      <c r="T124" s="185">
        <f>S124*H124</f>
        <v>1.1664000000000001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86" t="s">
        <v>141</v>
      </c>
      <c r="AT124" s="186" t="s">
        <v>136</v>
      </c>
      <c r="AU124" s="186" t="s">
        <v>80</v>
      </c>
      <c r="AY124" s="19" t="s">
        <v>133</v>
      </c>
      <c r="BE124" s="187">
        <f>IF(N124="základní",J124,0)</f>
        <v>8910</v>
      </c>
      <c r="BF124" s="187">
        <f>IF(N124="snížená",J124,0)</f>
        <v>0</v>
      </c>
      <c r="BG124" s="187">
        <f>IF(N124="zákl. přenesená",J124,0)</f>
        <v>0</v>
      </c>
      <c r="BH124" s="187">
        <f>IF(N124="sníž. přenesená",J124,0)</f>
        <v>0</v>
      </c>
      <c r="BI124" s="187">
        <f>IF(N124="nulová",J124,0)</f>
        <v>0</v>
      </c>
      <c r="BJ124" s="19" t="s">
        <v>78</v>
      </c>
      <c r="BK124" s="187">
        <f>ROUND(I124*H124,2)</f>
        <v>8910</v>
      </c>
      <c r="BL124" s="19" t="s">
        <v>141</v>
      </c>
      <c r="BM124" s="186" t="s">
        <v>196</v>
      </c>
    </row>
    <row r="125" spans="1:65" s="2" customFormat="1" ht="19.2">
      <c r="A125" s="36"/>
      <c r="B125" s="37"/>
      <c r="C125" s="38"/>
      <c r="D125" s="188" t="s">
        <v>143</v>
      </c>
      <c r="E125" s="38"/>
      <c r="F125" s="189" t="s">
        <v>197</v>
      </c>
      <c r="G125" s="38"/>
      <c r="H125" s="38"/>
      <c r="I125" s="190"/>
      <c r="J125" s="38"/>
      <c r="K125" s="38"/>
      <c r="L125" s="41"/>
      <c r="M125" s="191"/>
      <c r="N125" s="192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143</v>
      </c>
      <c r="AU125" s="19" t="s">
        <v>80</v>
      </c>
    </row>
    <row r="126" spans="1:65" s="2" customFormat="1">
      <c r="A126" s="36"/>
      <c r="B126" s="37"/>
      <c r="C126" s="38"/>
      <c r="D126" s="193" t="s">
        <v>145</v>
      </c>
      <c r="E126" s="38"/>
      <c r="F126" s="194" t="s">
        <v>198</v>
      </c>
      <c r="G126" s="38"/>
      <c r="H126" s="38"/>
      <c r="I126" s="190"/>
      <c r="J126" s="38"/>
      <c r="K126" s="38"/>
      <c r="L126" s="41"/>
      <c r="M126" s="191"/>
      <c r="N126" s="192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145</v>
      </c>
      <c r="AU126" s="19" t="s">
        <v>80</v>
      </c>
    </row>
    <row r="127" spans="1:65" s="13" customFormat="1">
      <c r="B127" s="195"/>
      <c r="C127" s="196"/>
      <c r="D127" s="188" t="s">
        <v>147</v>
      </c>
      <c r="E127" s="197" t="s">
        <v>19</v>
      </c>
      <c r="F127" s="198" t="s">
        <v>199</v>
      </c>
      <c r="G127" s="196"/>
      <c r="H127" s="199">
        <v>10.8</v>
      </c>
      <c r="I127" s="200"/>
      <c r="J127" s="196"/>
      <c r="K127" s="196"/>
      <c r="L127" s="201"/>
      <c r="M127" s="202"/>
      <c r="N127" s="203"/>
      <c r="O127" s="203"/>
      <c r="P127" s="203"/>
      <c r="Q127" s="203"/>
      <c r="R127" s="203"/>
      <c r="S127" s="203"/>
      <c r="T127" s="204"/>
      <c r="AT127" s="205" t="s">
        <v>147</v>
      </c>
      <c r="AU127" s="205" t="s">
        <v>80</v>
      </c>
      <c r="AV127" s="13" t="s">
        <v>80</v>
      </c>
      <c r="AW127" s="13" t="s">
        <v>31</v>
      </c>
      <c r="AX127" s="13" t="s">
        <v>78</v>
      </c>
      <c r="AY127" s="205" t="s">
        <v>133</v>
      </c>
    </row>
    <row r="128" spans="1:65" s="2" customFormat="1" ht="16.5" customHeight="1">
      <c r="A128" s="36"/>
      <c r="B128" s="37"/>
      <c r="C128" s="175" t="s">
        <v>200</v>
      </c>
      <c r="D128" s="175" t="s">
        <v>136</v>
      </c>
      <c r="E128" s="176" t="s">
        <v>201</v>
      </c>
      <c r="F128" s="177" t="s">
        <v>202</v>
      </c>
      <c r="G128" s="178" t="s">
        <v>139</v>
      </c>
      <c r="H128" s="179">
        <v>279.10000000000002</v>
      </c>
      <c r="I128" s="180">
        <v>100</v>
      </c>
      <c r="J128" s="181">
        <f>ROUND(I128*H128,2)</f>
        <v>27910</v>
      </c>
      <c r="K128" s="177" t="s">
        <v>140</v>
      </c>
      <c r="L128" s="41"/>
      <c r="M128" s="182" t="s">
        <v>19</v>
      </c>
      <c r="N128" s="183" t="s">
        <v>41</v>
      </c>
      <c r="O128" s="66"/>
      <c r="P128" s="184">
        <f>O128*H128</f>
        <v>0</v>
      </c>
      <c r="Q128" s="184">
        <v>0</v>
      </c>
      <c r="R128" s="184">
        <f>Q128*H128</f>
        <v>0</v>
      </c>
      <c r="S128" s="184">
        <v>2.5999999999999999E-3</v>
      </c>
      <c r="T128" s="185">
        <f>S128*H128</f>
        <v>0.72565999999999997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6" t="s">
        <v>141</v>
      </c>
      <c r="AT128" s="186" t="s">
        <v>136</v>
      </c>
      <c r="AU128" s="186" t="s">
        <v>80</v>
      </c>
      <c r="AY128" s="19" t="s">
        <v>133</v>
      </c>
      <c r="BE128" s="187">
        <f>IF(N128="základní",J128,0)</f>
        <v>27910</v>
      </c>
      <c r="BF128" s="187">
        <f>IF(N128="snížená",J128,0)</f>
        <v>0</v>
      </c>
      <c r="BG128" s="187">
        <f>IF(N128="zákl. přenesená",J128,0)</f>
        <v>0</v>
      </c>
      <c r="BH128" s="187">
        <f>IF(N128="sníž. přenesená",J128,0)</f>
        <v>0</v>
      </c>
      <c r="BI128" s="187">
        <f>IF(N128="nulová",J128,0)</f>
        <v>0</v>
      </c>
      <c r="BJ128" s="19" t="s">
        <v>78</v>
      </c>
      <c r="BK128" s="187">
        <f>ROUND(I128*H128,2)</f>
        <v>27910</v>
      </c>
      <c r="BL128" s="19" t="s">
        <v>141</v>
      </c>
      <c r="BM128" s="186" t="s">
        <v>203</v>
      </c>
    </row>
    <row r="129" spans="1:51" s="2" customFormat="1">
      <c r="A129" s="36"/>
      <c r="B129" s="37"/>
      <c r="C129" s="38"/>
      <c r="D129" s="188" t="s">
        <v>143</v>
      </c>
      <c r="E129" s="38"/>
      <c r="F129" s="189" t="s">
        <v>204</v>
      </c>
      <c r="G129" s="38"/>
      <c r="H129" s="38"/>
      <c r="I129" s="190"/>
      <c r="J129" s="38"/>
      <c r="K129" s="38"/>
      <c r="L129" s="41"/>
      <c r="M129" s="191"/>
      <c r="N129" s="192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143</v>
      </c>
      <c r="AU129" s="19" t="s">
        <v>80</v>
      </c>
    </row>
    <row r="130" spans="1:51" s="2" customFormat="1">
      <c r="A130" s="36"/>
      <c r="B130" s="37"/>
      <c r="C130" s="38"/>
      <c r="D130" s="193" t="s">
        <v>145</v>
      </c>
      <c r="E130" s="38"/>
      <c r="F130" s="194" t="s">
        <v>205</v>
      </c>
      <c r="G130" s="38"/>
      <c r="H130" s="38"/>
      <c r="I130" s="190"/>
      <c r="J130" s="38"/>
      <c r="K130" s="38"/>
      <c r="L130" s="41"/>
      <c r="M130" s="191"/>
      <c r="N130" s="192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145</v>
      </c>
      <c r="AU130" s="19" t="s">
        <v>80</v>
      </c>
    </row>
    <row r="131" spans="1:51" s="15" customFormat="1">
      <c r="B131" s="217"/>
      <c r="C131" s="218"/>
      <c r="D131" s="188" t="s">
        <v>147</v>
      </c>
      <c r="E131" s="219" t="s">
        <v>19</v>
      </c>
      <c r="F131" s="220" t="s">
        <v>206</v>
      </c>
      <c r="G131" s="218"/>
      <c r="H131" s="219" t="s">
        <v>19</v>
      </c>
      <c r="I131" s="221"/>
      <c r="J131" s="218"/>
      <c r="K131" s="218"/>
      <c r="L131" s="222"/>
      <c r="M131" s="223"/>
      <c r="N131" s="224"/>
      <c r="O131" s="224"/>
      <c r="P131" s="224"/>
      <c r="Q131" s="224"/>
      <c r="R131" s="224"/>
      <c r="S131" s="224"/>
      <c r="T131" s="225"/>
      <c r="AT131" s="226" t="s">
        <v>147</v>
      </c>
      <c r="AU131" s="226" t="s">
        <v>80</v>
      </c>
      <c r="AV131" s="15" t="s">
        <v>78</v>
      </c>
      <c r="AW131" s="15" t="s">
        <v>31</v>
      </c>
      <c r="AX131" s="15" t="s">
        <v>70</v>
      </c>
      <c r="AY131" s="226" t="s">
        <v>133</v>
      </c>
    </row>
    <row r="132" spans="1:51" s="13" customFormat="1">
      <c r="B132" s="195"/>
      <c r="C132" s="196"/>
      <c r="D132" s="188" t="s">
        <v>147</v>
      </c>
      <c r="E132" s="197" t="s">
        <v>19</v>
      </c>
      <c r="F132" s="198" t="s">
        <v>207</v>
      </c>
      <c r="G132" s="196"/>
      <c r="H132" s="199">
        <v>66.36</v>
      </c>
      <c r="I132" s="200"/>
      <c r="J132" s="196"/>
      <c r="K132" s="196"/>
      <c r="L132" s="201"/>
      <c r="M132" s="202"/>
      <c r="N132" s="203"/>
      <c r="O132" s="203"/>
      <c r="P132" s="203"/>
      <c r="Q132" s="203"/>
      <c r="R132" s="203"/>
      <c r="S132" s="203"/>
      <c r="T132" s="204"/>
      <c r="AT132" s="205" t="s">
        <v>147</v>
      </c>
      <c r="AU132" s="205" t="s">
        <v>80</v>
      </c>
      <c r="AV132" s="13" t="s">
        <v>80</v>
      </c>
      <c r="AW132" s="13" t="s">
        <v>31</v>
      </c>
      <c r="AX132" s="13" t="s">
        <v>70</v>
      </c>
      <c r="AY132" s="205" t="s">
        <v>133</v>
      </c>
    </row>
    <row r="133" spans="1:51" s="13" customFormat="1">
      <c r="B133" s="195"/>
      <c r="C133" s="196"/>
      <c r="D133" s="188" t="s">
        <v>147</v>
      </c>
      <c r="E133" s="197" t="s">
        <v>19</v>
      </c>
      <c r="F133" s="198" t="s">
        <v>208</v>
      </c>
      <c r="G133" s="196"/>
      <c r="H133" s="199">
        <v>-29.9</v>
      </c>
      <c r="I133" s="200"/>
      <c r="J133" s="196"/>
      <c r="K133" s="196"/>
      <c r="L133" s="201"/>
      <c r="M133" s="202"/>
      <c r="N133" s="203"/>
      <c r="O133" s="203"/>
      <c r="P133" s="203"/>
      <c r="Q133" s="203"/>
      <c r="R133" s="203"/>
      <c r="S133" s="203"/>
      <c r="T133" s="204"/>
      <c r="AT133" s="205" t="s">
        <v>147</v>
      </c>
      <c r="AU133" s="205" t="s">
        <v>80</v>
      </c>
      <c r="AV133" s="13" t="s">
        <v>80</v>
      </c>
      <c r="AW133" s="13" t="s">
        <v>31</v>
      </c>
      <c r="AX133" s="13" t="s">
        <v>70</v>
      </c>
      <c r="AY133" s="205" t="s">
        <v>133</v>
      </c>
    </row>
    <row r="134" spans="1:51" s="13" customFormat="1">
      <c r="B134" s="195"/>
      <c r="C134" s="196"/>
      <c r="D134" s="188" t="s">
        <v>147</v>
      </c>
      <c r="E134" s="197" t="s">
        <v>19</v>
      </c>
      <c r="F134" s="198" t="s">
        <v>209</v>
      </c>
      <c r="G134" s="196"/>
      <c r="H134" s="199">
        <v>29.4</v>
      </c>
      <c r="I134" s="200"/>
      <c r="J134" s="196"/>
      <c r="K134" s="196"/>
      <c r="L134" s="201"/>
      <c r="M134" s="202"/>
      <c r="N134" s="203"/>
      <c r="O134" s="203"/>
      <c r="P134" s="203"/>
      <c r="Q134" s="203"/>
      <c r="R134" s="203"/>
      <c r="S134" s="203"/>
      <c r="T134" s="204"/>
      <c r="AT134" s="205" t="s">
        <v>147</v>
      </c>
      <c r="AU134" s="205" t="s">
        <v>80</v>
      </c>
      <c r="AV134" s="13" t="s">
        <v>80</v>
      </c>
      <c r="AW134" s="13" t="s">
        <v>31</v>
      </c>
      <c r="AX134" s="13" t="s">
        <v>70</v>
      </c>
      <c r="AY134" s="205" t="s">
        <v>133</v>
      </c>
    </row>
    <row r="135" spans="1:51" s="13" customFormat="1">
      <c r="B135" s="195"/>
      <c r="C135" s="196"/>
      <c r="D135" s="188" t="s">
        <v>147</v>
      </c>
      <c r="E135" s="197" t="s">
        <v>19</v>
      </c>
      <c r="F135" s="198" t="s">
        <v>210</v>
      </c>
      <c r="G135" s="196"/>
      <c r="H135" s="199">
        <v>-13.7</v>
      </c>
      <c r="I135" s="200"/>
      <c r="J135" s="196"/>
      <c r="K135" s="196"/>
      <c r="L135" s="201"/>
      <c r="M135" s="202"/>
      <c r="N135" s="203"/>
      <c r="O135" s="203"/>
      <c r="P135" s="203"/>
      <c r="Q135" s="203"/>
      <c r="R135" s="203"/>
      <c r="S135" s="203"/>
      <c r="T135" s="204"/>
      <c r="AT135" s="205" t="s">
        <v>147</v>
      </c>
      <c r="AU135" s="205" t="s">
        <v>80</v>
      </c>
      <c r="AV135" s="13" t="s">
        <v>80</v>
      </c>
      <c r="AW135" s="13" t="s">
        <v>31</v>
      </c>
      <c r="AX135" s="13" t="s">
        <v>70</v>
      </c>
      <c r="AY135" s="205" t="s">
        <v>133</v>
      </c>
    </row>
    <row r="136" spans="1:51" s="13" customFormat="1">
      <c r="B136" s="195"/>
      <c r="C136" s="196"/>
      <c r="D136" s="188" t="s">
        <v>147</v>
      </c>
      <c r="E136" s="197" t="s">
        <v>19</v>
      </c>
      <c r="F136" s="198" t="s">
        <v>211</v>
      </c>
      <c r="G136" s="196"/>
      <c r="H136" s="199">
        <v>64.260000000000005</v>
      </c>
      <c r="I136" s="200"/>
      <c r="J136" s="196"/>
      <c r="K136" s="196"/>
      <c r="L136" s="201"/>
      <c r="M136" s="202"/>
      <c r="N136" s="203"/>
      <c r="O136" s="203"/>
      <c r="P136" s="203"/>
      <c r="Q136" s="203"/>
      <c r="R136" s="203"/>
      <c r="S136" s="203"/>
      <c r="T136" s="204"/>
      <c r="AT136" s="205" t="s">
        <v>147</v>
      </c>
      <c r="AU136" s="205" t="s">
        <v>80</v>
      </c>
      <c r="AV136" s="13" t="s">
        <v>80</v>
      </c>
      <c r="AW136" s="13" t="s">
        <v>31</v>
      </c>
      <c r="AX136" s="13" t="s">
        <v>70</v>
      </c>
      <c r="AY136" s="205" t="s">
        <v>133</v>
      </c>
    </row>
    <row r="137" spans="1:51" s="13" customFormat="1">
      <c r="B137" s="195"/>
      <c r="C137" s="196"/>
      <c r="D137" s="188" t="s">
        <v>147</v>
      </c>
      <c r="E137" s="197" t="s">
        <v>19</v>
      </c>
      <c r="F137" s="198" t="s">
        <v>212</v>
      </c>
      <c r="G137" s="196"/>
      <c r="H137" s="199">
        <v>-23</v>
      </c>
      <c r="I137" s="200"/>
      <c r="J137" s="196"/>
      <c r="K137" s="196"/>
      <c r="L137" s="201"/>
      <c r="M137" s="202"/>
      <c r="N137" s="203"/>
      <c r="O137" s="203"/>
      <c r="P137" s="203"/>
      <c r="Q137" s="203"/>
      <c r="R137" s="203"/>
      <c r="S137" s="203"/>
      <c r="T137" s="204"/>
      <c r="AT137" s="205" t="s">
        <v>147</v>
      </c>
      <c r="AU137" s="205" t="s">
        <v>80</v>
      </c>
      <c r="AV137" s="13" t="s">
        <v>80</v>
      </c>
      <c r="AW137" s="13" t="s">
        <v>31</v>
      </c>
      <c r="AX137" s="13" t="s">
        <v>70</v>
      </c>
      <c r="AY137" s="205" t="s">
        <v>133</v>
      </c>
    </row>
    <row r="138" spans="1:51" s="13" customFormat="1">
      <c r="B138" s="195"/>
      <c r="C138" s="196"/>
      <c r="D138" s="188" t="s">
        <v>147</v>
      </c>
      <c r="E138" s="197" t="s">
        <v>19</v>
      </c>
      <c r="F138" s="198" t="s">
        <v>213</v>
      </c>
      <c r="G138" s="196"/>
      <c r="H138" s="199">
        <v>29.48</v>
      </c>
      <c r="I138" s="200"/>
      <c r="J138" s="196"/>
      <c r="K138" s="196"/>
      <c r="L138" s="201"/>
      <c r="M138" s="202"/>
      <c r="N138" s="203"/>
      <c r="O138" s="203"/>
      <c r="P138" s="203"/>
      <c r="Q138" s="203"/>
      <c r="R138" s="203"/>
      <c r="S138" s="203"/>
      <c r="T138" s="204"/>
      <c r="AT138" s="205" t="s">
        <v>147</v>
      </c>
      <c r="AU138" s="205" t="s">
        <v>80</v>
      </c>
      <c r="AV138" s="13" t="s">
        <v>80</v>
      </c>
      <c r="AW138" s="13" t="s">
        <v>31</v>
      </c>
      <c r="AX138" s="13" t="s">
        <v>70</v>
      </c>
      <c r="AY138" s="205" t="s">
        <v>133</v>
      </c>
    </row>
    <row r="139" spans="1:51" s="13" customFormat="1">
      <c r="B139" s="195"/>
      <c r="C139" s="196"/>
      <c r="D139" s="188" t="s">
        <v>147</v>
      </c>
      <c r="E139" s="197" t="s">
        <v>19</v>
      </c>
      <c r="F139" s="198" t="s">
        <v>214</v>
      </c>
      <c r="G139" s="196"/>
      <c r="H139" s="199">
        <v>-2.4</v>
      </c>
      <c r="I139" s="200"/>
      <c r="J139" s="196"/>
      <c r="K139" s="196"/>
      <c r="L139" s="201"/>
      <c r="M139" s="202"/>
      <c r="N139" s="203"/>
      <c r="O139" s="203"/>
      <c r="P139" s="203"/>
      <c r="Q139" s="203"/>
      <c r="R139" s="203"/>
      <c r="S139" s="203"/>
      <c r="T139" s="204"/>
      <c r="AT139" s="205" t="s">
        <v>147</v>
      </c>
      <c r="AU139" s="205" t="s">
        <v>80</v>
      </c>
      <c r="AV139" s="13" t="s">
        <v>80</v>
      </c>
      <c r="AW139" s="13" t="s">
        <v>31</v>
      </c>
      <c r="AX139" s="13" t="s">
        <v>70</v>
      </c>
      <c r="AY139" s="205" t="s">
        <v>133</v>
      </c>
    </row>
    <row r="140" spans="1:51" s="13" customFormat="1">
      <c r="B140" s="195"/>
      <c r="C140" s="196"/>
      <c r="D140" s="188" t="s">
        <v>147</v>
      </c>
      <c r="E140" s="197" t="s">
        <v>19</v>
      </c>
      <c r="F140" s="198" t="s">
        <v>215</v>
      </c>
      <c r="G140" s="196"/>
      <c r="H140" s="199">
        <v>142.4</v>
      </c>
      <c r="I140" s="200"/>
      <c r="J140" s="196"/>
      <c r="K140" s="196"/>
      <c r="L140" s="201"/>
      <c r="M140" s="202"/>
      <c r="N140" s="203"/>
      <c r="O140" s="203"/>
      <c r="P140" s="203"/>
      <c r="Q140" s="203"/>
      <c r="R140" s="203"/>
      <c r="S140" s="203"/>
      <c r="T140" s="204"/>
      <c r="AT140" s="205" t="s">
        <v>147</v>
      </c>
      <c r="AU140" s="205" t="s">
        <v>80</v>
      </c>
      <c r="AV140" s="13" t="s">
        <v>80</v>
      </c>
      <c r="AW140" s="13" t="s">
        <v>31</v>
      </c>
      <c r="AX140" s="13" t="s">
        <v>70</v>
      </c>
      <c r="AY140" s="205" t="s">
        <v>133</v>
      </c>
    </row>
    <row r="141" spans="1:51" s="13" customFormat="1">
      <c r="B141" s="195"/>
      <c r="C141" s="196"/>
      <c r="D141" s="188" t="s">
        <v>147</v>
      </c>
      <c r="E141" s="197" t="s">
        <v>19</v>
      </c>
      <c r="F141" s="198" t="s">
        <v>216</v>
      </c>
      <c r="G141" s="196"/>
      <c r="H141" s="199">
        <v>-20.2</v>
      </c>
      <c r="I141" s="200"/>
      <c r="J141" s="196"/>
      <c r="K141" s="196"/>
      <c r="L141" s="201"/>
      <c r="M141" s="202"/>
      <c r="N141" s="203"/>
      <c r="O141" s="203"/>
      <c r="P141" s="203"/>
      <c r="Q141" s="203"/>
      <c r="R141" s="203"/>
      <c r="S141" s="203"/>
      <c r="T141" s="204"/>
      <c r="AT141" s="205" t="s">
        <v>147</v>
      </c>
      <c r="AU141" s="205" t="s">
        <v>80</v>
      </c>
      <c r="AV141" s="13" t="s">
        <v>80</v>
      </c>
      <c r="AW141" s="13" t="s">
        <v>31</v>
      </c>
      <c r="AX141" s="13" t="s">
        <v>70</v>
      </c>
      <c r="AY141" s="205" t="s">
        <v>133</v>
      </c>
    </row>
    <row r="142" spans="1:51" s="13" customFormat="1">
      <c r="B142" s="195"/>
      <c r="C142" s="196"/>
      <c r="D142" s="188" t="s">
        <v>147</v>
      </c>
      <c r="E142" s="197" t="s">
        <v>19</v>
      </c>
      <c r="F142" s="198" t="s">
        <v>217</v>
      </c>
      <c r="G142" s="196"/>
      <c r="H142" s="199">
        <v>41.2</v>
      </c>
      <c r="I142" s="200"/>
      <c r="J142" s="196"/>
      <c r="K142" s="196"/>
      <c r="L142" s="201"/>
      <c r="M142" s="202"/>
      <c r="N142" s="203"/>
      <c r="O142" s="203"/>
      <c r="P142" s="203"/>
      <c r="Q142" s="203"/>
      <c r="R142" s="203"/>
      <c r="S142" s="203"/>
      <c r="T142" s="204"/>
      <c r="AT142" s="205" t="s">
        <v>147</v>
      </c>
      <c r="AU142" s="205" t="s">
        <v>80</v>
      </c>
      <c r="AV142" s="13" t="s">
        <v>80</v>
      </c>
      <c r="AW142" s="13" t="s">
        <v>31</v>
      </c>
      <c r="AX142" s="13" t="s">
        <v>70</v>
      </c>
      <c r="AY142" s="205" t="s">
        <v>133</v>
      </c>
    </row>
    <row r="143" spans="1:51" s="13" customFormat="1">
      <c r="B143" s="195"/>
      <c r="C143" s="196"/>
      <c r="D143" s="188" t="s">
        <v>147</v>
      </c>
      <c r="E143" s="197" t="s">
        <v>19</v>
      </c>
      <c r="F143" s="198" t="s">
        <v>218</v>
      </c>
      <c r="G143" s="196"/>
      <c r="H143" s="199">
        <v>-4.8</v>
      </c>
      <c r="I143" s="200"/>
      <c r="J143" s="196"/>
      <c r="K143" s="196"/>
      <c r="L143" s="201"/>
      <c r="M143" s="202"/>
      <c r="N143" s="203"/>
      <c r="O143" s="203"/>
      <c r="P143" s="203"/>
      <c r="Q143" s="203"/>
      <c r="R143" s="203"/>
      <c r="S143" s="203"/>
      <c r="T143" s="204"/>
      <c r="AT143" s="205" t="s">
        <v>147</v>
      </c>
      <c r="AU143" s="205" t="s">
        <v>80</v>
      </c>
      <c r="AV143" s="13" t="s">
        <v>80</v>
      </c>
      <c r="AW143" s="13" t="s">
        <v>31</v>
      </c>
      <c r="AX143" s="13" t="s">
        <v>70</v>
      </c>
      <c r="AY143" s="205" t="s">
        <v>133</v>
      </c>
    </row>
    <row r="144" spans="1:51" s="14" customFormat="1">
      <c r="B144" s="206"/>
      <c r="C144" s="207"/>
      <c r="D144" s="188" t="s">
        <v>147</v>
      </c>
      <c r="E144" s="208" t="s">
        <v>19</v>
      </c>
      <c r="F144" s="209" t="s">
        <v>165</v>
      </c>
      <c r="G144" s="207"/>
      <c r="H144" s="210">
        <v>279.10000000000002</v>
      </c>
      <c r="I144" s="211"/>
      <c r="J144" s="207"/>
      <c r="K144" s="207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147</v>
      </c>
      <c r="AU144" s="216" t="s">
        <v>80</v>
      </c>
      <c r="AV144" s="14" t="s">
        <v>141</v>
      </c>
      <c r="AW144" s="14" t="s">
        <v>31</v>
      </c>
      <c r="AX144" s="14" t="s">
        <v>78</v>
      </c>
      <c r="AY144" s="216" t="s">
        <v>133</v>
      </c>
    </row>
    <row r="145" spans="1:65" s="12" customFormat="1" ht="22.8" customHeight="1">
      <c r="B145" s="159"/>
      <c r="C145" s="160"/>
      <c r="D145" s="161" t="s">
        <v>69</v>
      </c>
      <c r="E145" s="173" t="s">
        <v>219</v>
      </c>
      <c r="F145" s="173" t="s">
        <v>220</v>
      </c>
      <c r="G145" s="160"/>
      <c r="H145" s="160"/>
      <c r="I145" s="163"/>
      <c r="J145" s="174">
        <f>BK145</f>
        <v>79577.209999999992</v>
      </c>
      <c r="K145" s="160"/>
      <c r="L145" s="165"/>
      <c r="M145" s="166"/>
      <c r="N145" s="167"/>
      <c r="O145" s="167"/>
      <c r="P145" s="168">
        <f>SUM(P146:P158)</f>
        <v>0</v>
      </c>
      <c r="Q145" s="167"/>
      <c r="R145" s="168">
        <f>SUM(R146:R158)</f>
        <v>0</v>
      </c>
      <c r="S145" s="167"/>
      <c r="T145" s="169">
        <f>SUM(T146:T158)</f>
        <v>0</v>
      </c>
      <c r="AR145" s="170" t="s">
        <v>78</v>
      </c>
      <c r="AT145" s="171" t="s">
        <v>69</v>
      </c>
      <c r="AU145" s="171" t="s">
        <v>78</v>
      </c>
      <c r="AY145" s="170" t="s">
        <v>133</v>
      </c>
      <c r="BK145" s="172">
        <f>SUM(BK146:BK158)</f>
        <v>79577.209999999992</v>
      </c>
    </row>
    <row r="146" spans="1:65" s="2" customFormat="1" ht="16.5" customHeight="1">
      <c r="A146" s="36"/>
      <c r="B146" s="37"/>
      <c r="C146" s="175" t="s">
        <v>134</v>
      </c>
      <c r="D146" s="175" t="s">
        <v>136</v>
      </c>
      <c r="E146" s="176" t="s">
        <v>221</v>
      </c>
      <c r="F146" s="177" t="s">
        <v>222</v>
      </c>
      <c r="G146" s="178" t="s">
        <v>223</v>
      </c>
      <c r="H146" s="179">
        <v>25.126999999999999</v>
      </c>
      <c r="I146" s="180">
        <v>910</v>
      </c>
      <c r="J146" s="181">
        <f>ROUND(I146*H146,2)</f>
        <v>22865.57</v>
      </c>
      <c r="K146" s="177" t="s">
        <v>140</v>
      </c>
      <c r="L146" s="41"/>
      <c r="M146" s="182" t="s">
        <v>19</v>
      </c>
      <c r="N146" s="183" t="s">
        <v>41</v>
      </c>
      <c r="O146" s="66"/>
      <c r="P146" s="184">
        <f>O146*H146</f>
        <v>0</v>
      </c>
      <c r="Q146" s="184">
        <v>0</v>
      </c>
      <c r="R146" s="184">
        <f>Q146*H146</f>
        <v>0</v>
      </c>
      <c r="S146" s="184">
        <v>0</v>
      </c>
      <c r="T146" s="185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6" t="s">
        <v>141</v>
      </c>
      <c r="AT146" s="186" t="s">
        <v>136</v>
      </c>
      <c r="AU146" s="186" t="s">
        <v>80</v>
      </c>
      <c r="AY146" s="19" t="s">
        <v>133</v>
      </c>
      <c r="BE146" s="187">
        <f>IF(N146="základní",J146,0)</f>
        <v>22865.57</v>
      </c>
      <c r="BF146" s="187">
        <f>IF(N146="snížená",J146,0)</f>
        <v>0</v>
      </c>
      <c r="BG146" s="187">
        <f>IF(N146="zákl. přenesená",J146,0)</f>
        <v>0</v>
      </c>
      <c r="BH146" s="187">
        <f>IF(N146="sníž. přenesená",J146,0)</f>
        <v>0</v>
      </c>
      <c r="BI146" s="187">
        <f>IF(N146="nulová",J146,0)</f>
        <v>0</v>
      </c>
      <c r="BJ146" s="19" t="s">
        <v>78</v>
      </c>
      <c r="BK146" s="187">
        <f>ROUND(I146*H146,2)</f>
        <v>22865.57</v>
      </c>
      <c r="BL146" s="19" t="s">
        <v>141</v>
      </c>
      <c r="BM146" s="186" t="s">
        <v>224</v>
      </c>
    </row>
    <row r="147" spans="1:65" s="2" customFormat="1">
      <c r="A147" s="36"/>
      <c r="B147" s="37"/>
      <c r="C147" s="38"/>
      <c r="D147" s="188" t="s">
        <v>143</v>
      </c>
      <c r="E147" s="38"/>
      <c r="F147" s="189" t="s">
        <v>225</v>
      </c>
      <c r="G147" s="38"/>
      <c r="H147" s="38"/>
      <c r="I147" s="190"/>
      <c r="J147" s="38"/>
      <c r="K147" s="38"/>
      <c r="L147" s="41"/>
      <c r="M147" s="191"/>
      <c r="N147" s="192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143</v>
      </c>
      <c r="AU147" s="19" t="s">
        <v>80</v>
      </c>
    </row>
    <row r="148" spans="1:65" s="2" customFormat="1">
      <c r="A148" s="36"/>
      <c r="B148" s="37"/>
      <c r="C148" s="38"/>
      <c r="D148" s="193" t="s">
        <v>145</v>
      </c>
      <c r="E148" s="38"/>
      <c r="F148" s="194" t="s">
        <v>226</v>
      </c>
      <c r="G148" s="38"/>
      <c r="H148" s="38"/>
      <c r="I148" s="190"/>
      <c r="J148" s="38"/>
      <c r="K148" s="38"/>
      <c r="L148" s="41"/>
      <c r="M148" s="191"/>
      <c r="N148" s="192"/>
      <c r="O148" s="66"/>
      <c r="P148" s="66"/>
      <c r="Q148" s="66"/>
      <c r="R148" s="66"/>
      <c r="S148" s="66"/>
      <c r="T148" s="67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9" t="s">
        <v>145</v>
      </c>
      <c r="AU148" s="19" t="s">
        <v>80</v>
      </c>
    </row>
    <row r="149" spans="1:65" s="2" customFormat="1" ht="16.5" customHeight="1">
      <c r="A149" s="36"/>
      <c r="B149" s="37"/>
      <c r="C149" s="175" t="s">
        <v>227</v>
      </c>
      <c r="D149" s="175" t="s">
        <v>136</v>
      </c>
      <c r="E149" s="176" t="s">
        <v>228</v>
      </c>
      <c r="F149" s="177" t="s">
        <v>229</v>
      </c>
      <c r="G149" s="178" t="s">
        <v>223</v>
      </c>
      <c r="H149" s="179">
        <v>25.126999999999999</v>
      </c>
      <c r="I149" s="180">
        <v>250</v>
      </c>
      <c r="J149" s="181">
        <f>ROUND(I149*H149,2)</f>
        <v>6281.75</v>
      </c>
      <c r="K149" s="177" t="s">
        <v>140</v>
      </c>
      <c r="L149" s="41"/>
      <c r="M149" s="182" t="s">
        <v>19</v>
      </c>
      <c r="N149" s="183" t="s">
        <v>41</v>
      </c>
      <c r="O149" s="66"/>
      <c r="P149" s="184">
        <f>O149*H149</f>
        <v>0</v>
      </c>
      <c r="Q149" s="184">
        <v>0</v>
      </c>
      <c r="R149" s="184">
        <f>Q149*H149</f>
        <v>0</v>
      </c>
      <c r="S149" s="184">
        <v>0</v>
      </c>
      <c r="T149" s="185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6" t="s">
        <v>141</v>
      </c>
      <c r="AT149" s="186" t="s">
        <v>136</v>
      </c>
      <c r="AU149" s="186" t="s">
        <v>80</v>
      </c>
      <c r="AY149" s="19" t="s">
        <v>133</v>
      </c>
      <c r="BE149" s="187">
        <f>IF(N149="základní",J149,0)</f>
        <v>6281.75</v>
      </c>
      <c r="BF149" s="187">
        <f>IF(N149="snížená",J149,0)</f>
        <v>0</v>
      </c>
      <c r="BG149" s="187">
        <f>IF(N149="zákl. přenesená",J149,0)</f>
        <v>0</v>
      </c>
      <c r="BH149" s="187">
        <f>IF(N149="sníž. přenesená",J149,0)</f>
        <v>0</v>
      </c>
      <c r="BI149" s="187">
        <f>IF(N149="nulová",J149,0)</f>
        <v>0</v>
      </c>
      <c r="BJ149" s="19" t="s">
        <v>78</v>
      </c>
      <c r="BK149" s="187">
        <f>ROUND(I149*H149,2)</f>
        <v>6281.75</v>
      </c>
      <c r="BL149" s="19" t="s">
        <v>141</v>
      </c>
      <c r="BM149" s="186" t="s">
        <v>230</v>
      </c>
    </row>
    <row r="150" spans="1:65" s="2" customFormat="1">
      <c r="A150" s="36"/>
      <c r="B150" s="37"/>
      <c r="C150" s="38"/>
      <c r="D150" s="188" t="s">
        <v>143</v>
      </c>
      <c r="E150" s="38"/>
      <c r="F150" s="189" t="s">
        <v>231</v>
      </c>
      <c r="G150" s="38"/>
      <c r="H150" s="38"/>
      <c r="I150" s="190"/>
      <c r="J150" s="38"/>
      <c r="K150" s="38"/>
      <c r="L150" s="41"/>
      <c r="M150" s="191"/>
      <c r="N150" s="192"/>
      <c r="O150" s="66"/>
      <c r="P150" s="66"/>
      <c r="Q150" s="66"/>
      <c r="R150" s="66"/>
      <c r="S150" s="66"/>
      <c r="T150" s="67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9" t="s">
        <v>143</v>
      </c>
      <c r="AU150" s="19" t="s">
        <v>80</v>
      </c>
    </row>
    <row r="151" spans="1:65" s="2" customFormat="1">
      <c r="A151" s="36"/>
      <c r="B151" s="37"/>
      <c r="C151" s="38"/>
      <c r="D151" s="193" t="s">
        <v>145</v>
      </c>
      <c r="E151" s="38"/>
      <c r="F151" s="194" t="s">
        <v>232</v>
      </c>
      <c r="G151" s="38"/>
      <c r="H151" s="38"/>
      <c r="I151" s="190"/>
      <c r="J151" s="38"/>
      <c r="K151" s="38"/>
      <c r="L151" s="41"/>
      <c r="M151" s="191"/>
      <c r="N151" s="192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145</v>
      </c>
      <c r="AU151" s="19" t="s">
        <v>80</v>
      </c>
    </row>
    <row r="152" spans="1:65" s="2" customFormat="1" ht="16.5" customHeight="1">
      <c r="A152" s="36"/>
      <c r="B152" s="37"/>
      <c r="C152" s="175" t="s">
        <v>233</v>
      </c>
      <c r="D152" s="175" t="s">
        <v>136</v>
      </c>
      <c r="E152" s="176" t="s">
        <v>234</v>
      </c>
      <c r="F152" s="177" t="s">
        <v>235</v>
      </c>
      <c r="G152" s="178" t="s">
        <v>223</v>
      </c>
      <c r="H152" s="179">
        <v>427.15899999999999</v>
      </c>
      <c r="I152" s="180">
        <v>11</v>
      </c>
      <c r="J152" s="181">
        <f>ROUND(I152*H152,2)</f>
        <v>4698.75</v>
      </c>
      <c r="K152" s="177" t="s">
        <v>140</v>
      </c>
      <c r="L152" s="41"/>
      <c r="M152" s="182" t="s">
        <v>19</v>
      </c>
      <c r="N152" s="183" t="s">
        <v>41</v>
      </c>
      <c r="O152" s="66"/>
      <c r="P152" s="184">
        <f>O152*H152</f>
        <v>0</v>
      </c>
      <c r="Q152" s="184">
        <v>0</v>
      </c>
      <c r="R152" s="184">
        <f>Q152*H152</f>
        <v>0</v>
      </c>
      <c r="S152" s="184">
        <v>0</v>
      </c>
      <c r="T152" s="185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6" t="s">
        <v>141</v>
      </c>
      <c r="AT152" s="186" t="s">
        <v>136</v>
      </c>
      <c r="AU152" s="186" t="s">
        <v>80</v>
      </c>
      <c r="AY152" s="19" t="s">
        <v>133</v>
      </c>
      <c r="BE152" s="187">
        <f>IF(N152="základní",J152,0)</f>
        <v>4698.75</v>
      </c>
      <c r="BF152" s="187">
        <f>IF(N152="snížená",J152,0)</f>
        <v>0</v>
      </c>
      <c r="BG152" s="187">
        <f>IF(N152="zákl. přenesená",J152,0)</f>
        <v>0</v>
      </c>
      <c r="BH152" s="187">
        <f>IF(N152="sníž. přenesená",J152,0)</f>
        <v>0</v>
      </c>
      <c r="BI152" s="187">
        <f>IF(N152="nulová",J152,0)</f>
        <v>0</v>
      </c>
      <c r="BJ152" s="19" t="s">
        <v>78</v>
      </c>
      <c r="BK152" s="187">
        <f>ROUND(I152*H152,2)</f>
        <v>4698.75</v>
      </c>
      <c r="BL152" s="19" t="s">
        <v>141</v>
      </c>
      <c r="BM152" s="186" t="s">
        <v>236</v>
      </c>
    </row>
    <row r="153" spans="1:65" s="2" customFormat="1" ht="19.2">
      <c r="A153" s="36"/>
      <c r="B153" s="37"/>
      <c r="C153" s="38"/>
      <c r="D153" s="188" t="s">
        <v>143</v>
      </c>
      <c r="E153" s="38"/>
      <c r="F153" s="189" t="s">
        <v>237</v>
      </c>
      <c r="G153" s="38"/>
      <c r="H153" s="38"/>
      <c r="I153" s="190"/>
      <c r="J153" s="38"/>
      <c r="K153" s="38"/>
      <c r="L153" s="41"/>
      <c r="M153" s="191"/>
      <c r="N153" s="192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9" t="s">
        <v>143</v>
      </c>
      <c r="AU153" s="19" t="s">
        <v>80</v>
      </c>
    </row>
    <row r="154" spans="1:65" s="2" customFormat="1">
      <c r="A154" s="36"/>
      <c r="B154" s="37"/>
      <c r="C154" s="38"/>
      <c r="D154" s="193" t="s">
        <v>145</v>
      </c>
      <c r="E154" s="38"/>
      <c r="F154" s="194" t="s">
        <v>238</v>
      </c>
      <c r="G154" s="38"/>
      <c r="H154" s="38"/>
      <c r="I154" s="190"/>
      <c r="J154" s="38"/>
      <c r="K154" s="38"/>
      <c r="L154" s="41"/>
      <c r="M154" s="191"/>
      <c r="N154" s="192"/>
      <c r="O154" s="66"/>
      <c r="P154" s="66"/>
      <c r="Q154" s="66"/>
      <c r="R154" s="66"/>
      <c r="S154" s="66"/>
      <c r="T154" s="67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9" t="s">
        <v>145</v>
      </c>
      <c r="AU154" s="19" t="s">
        <v>80</v>
      </c>
    </row>
    <row r="155" spans="1:65" s="13" customFormat="1">
      <c r="B155" s="195"/>
      <c r="C155" s="196"/>
      <c r="D155" s="188" t="s">
        <v>147</v>
      </c>
      <c r="E155" s="197" t="s">
        <v>19</v>
      </c>
      <c r="F155" s="198" t="s">
        <v>239</v>
      </c>
      <c r="G155" s="196"/>
      <c r="H155" s="199">
        <v>427.15899999999999</v>
      </c>
      <c r="I155" s="200"/>
      <c r="J155" s="196"/>
      <c r="K155" s="196"/>
      <c r="L155" s="201"/>
      <c r="M155" s="202"/>
      <c r="N155" s="203"/>
      <c r="O155" s="203"/>
      <c r="P155" s="203"/>
      <c r="Q155" s="203"/>
      <c r="R155" s="203"/>
      <c r="S155" s="203"/>
      <c r="T155" s="204"/>
      <c r="AT155" s="205" t="s">
        <v>147</v>
      </c>
      <c r="AU155" s="205" t="s">
        <v>80</v>
      </c>
      <c r="AV155" s="13" t="s">
        <v>80</v>
      </c>
      <c r="AW155" s="13" t="s">
        <v>31</v>
      </c>
      <c r="AX155" s="13" t="s">
        <v>78</v>
      </c>
      <c r="AY155" s="205" t="s">
        <v>133</v>
      </c>
    </row>
    <row r="156" spans="1:65" s="2" customFormat="1" ht="21.75" customHeight="1">
      <c r="A156" s="36"/>
      <c r="B156" s="37"/>
      <c r="C156" s="175" t="s">
        <v>8</v>
      </c>
      <c r="D156" s="175" t="s">
        <v>136</v>
      </c>
      <c r="E156" s="176" t="s">
        <v>240</v>
      </c>
      <c r="F156" s="177" t="s">
        <v>241</v>
      </c>
      <c r="G156" s="178" t="s">
        <v>223</v>
      </c>
      <c r="H156" s="179">
        <v>25.126999999999999</v>
      </c>
      <c r="I156" s="180">
        <v>1820</v>
      </c>
      <c r="J156" s="181">
        <f>ROUND(I156*H156,2)</f>
        <v>45731.14</v>
      </c>
      <c r="K156" s="177" t="s">
        <v>140</v>
      </c>
      <c r="L156" s="41"/>
      <c r="M156" s="182" t="s">
        <v>19</v>
      </c>
      <c r="N156" s="183" t="s">
        <v>41</v>
      </c>
      <c r="O156" s="66"/>
      <c r="P156" s="184">
        <f>O156*H156</f>
        <v>0</v>
      </c>
      <c r="Q156" s="184">
        <v>0</v>
      </c>
      <c r="R156" s="184">
        <f>Q156*H156</f>
        <v>0</v>
      </c>
      <c r="S156" s="184">
        <v>0</v>
      </c>
      <c r="T156" s="185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6" t="s">
        <v>141</v>
      </c>
      <c r="AT156" s="186" t="s">
        <v>136</v>
      </c>
      <c r="AU156" s="186" t="s">
        <v>80</v>
      </c>
      <c r="AY156" s="19" t="s">
        <v>133</v>
      </c>
      <c r="BE156" s="187">
        <f>IF(N156="základní",J156,0)</f>
        <v>45731.14</v>
      </c>
      <c r="BF156" s="187">
        <f>IF(N156="snížená",J156,0)</f>
        <v>0</v>
      </c>
      <c r="BG156" s="187">
        <f>IF(N156="zákl. přenesená",J156,0)</f>
        <v>0</v>
      </c>
      <c r="BH156" s="187">
        <f>IF(N156="sníž. přenesená",J156,0)</f>
        <v>0</v>
      </c>
      <c r="BI156" s="187">
        <f>IF(N156="nulová",J156,0)</f>
        <v>0</v>
      </c>
      <c r="BJ156" s="19" t="s">
        <v>78</v>
      </c>
      <c r="BK156" s="187">
        <f>ROUND(I156*H156,2)</f>
        <v>45731.14</v>
      </c>
      <c r="BL156" s="19" t="s">
        <v>141</v>
      </c>
      <c r="BM156" s="186" t="s">
        <v>242</v>
      </c>
    </row>
    <row r="157" spans="1:65" s="2" customFormat="1" ht="19.2">
      <c r="A157" s="36"/>
      <c r="B157" s="37"/>
      <c r="C157" s="38"/>
      <c r="D157" s="188" t="s">
        <v>143</v>
      </c>
      <c r="E157" s="38"/>
      <c r="F157" s="189" t="s">
        <v>243</v>
      </c>
      <c r="G157" s="38"/>
      <c r="H157" s="38"/>
      <c r="I157" s="190"/>
      <c r="J157" s="38"/>
      <c r="K157" s="38"/>
      <c r="L157" s="41"/>
      <c r="M157" s="191"/>
      <c r="N157" s="192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143</v>
      </c>
      <c r="AU157" s="19" t="s">
        <v>80</v>
      </c>
    </row>
    <row r="158" spans="1:65" s="2" customFormat="1">
      <c r="A158" s="36"/>
      <c r="B158" s="37"/>
      <c r="C158" s="38"/>
      <c r="D158" s="193" t="s">
        <v>145</v>
      </c>
      <c r="E158" s="38"/>
      <c r="F158" s="194" t="s">
        <v>244</v>
      </c>
      <c r="G158" s="38"/>
      <c r="H158" s="38"/>
      <c r="I158" s="190"/>
      <c r="J158" s="38"/>
      <c r="K158" s="38"/>
      <c r="L158" s="41"/>
      <c r="M158" s="191"/>
      <c r="N158" s="192"/>
      <c r="O158" s="66"/>
      <c r="P158" s="66"/>
      <c r="Q158" s="66"/>
      <c r="R158" s="66"/>
      <c r="S158" s="66"/>
      <c r="T158" s="67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9" t="s">
        <v>145</v>
      </c>
      <c r="AU158" s="19" t="s">
        <v>80</v>
      </c>
    </row>
    <row r="159" spans="1:65" s="12" customFormat="1" ht="25.95" customHeight="1">
      <c r="B159" s="159"/>
      <c r="C159" s="160"/>
      <c r="D159" s="161" t="s">
        <v>69</v>
      </c>
      <c r="E159" s="162" t="s">
        <v>245</v>
      </c>
      <c r="F159" s="162" t="s">
        <v>246</v>
      </c>
      <c r="G159" s="160"/>
      <c r="H159" s="160"/>
      <c r="I159" s="163"/>
      <c r="J159" s="164">
        <f>BK159</f>
        <v>23473.909999999996</v>
      </c>
      <c r="K159" s="160"/>
      <c r="L159" s="165"/>
      <c r="M159" s="166"/>
      <c r="N159" s="167"/>
      <c r="O159" s="167"/>
      <c r="P159" s="168">
        <f>P160+P168+P180+P192</f>
        <v>0</v>
      </c>
      <c r="Q159" s="167"/>
      <c r="R159" s="168">
        <f>R160+R168+R180+R192</f>
        <v>0</v>
      </c>
      <c r="S159" s="167"/>
      <c r="T159" s="169">
        <f>T160+T168+T180+T192</f>
        <v>3.9812722300000001</v>
      </c>
      <c r="AR159" s="170" t="s">
        <v>80</v>
      </c>
      <c r="AT159" s="171" t="s">
        <v>69</v>
      </c>
      <c r="AU159" s="171" t="s">
        <v>70</v>
      </c>
      <c r="AY159" s="170" t="s">
        <v>133</v>
      </c>
      <c r="BK159" s="172">
        <f>BK160+BK168+BK180+BK192</f>
        <v>23473.909999999996</v>
      </c>
    </row>
    <row r="160" spans="1:65" s="12" customFormat="1" ht="22.8" customHeight="1">
      <c r="B160" s="159"/>
      <c r="C160" s="160"/>
      <c r="D160" s="161" t="s">
        <v>69</v>
      </c>
      <c r="E160" s="173" t="s">
        <v>247</v>
      </c>
      <c r="F160" s="173" t="s">
        <v>248</v>
      </c>
      <c r="G160" s="160"/>
      <c r="H160" s="160"/>
      <c r="I160" s="163"/>
      <c r="J160" s="174">
        <f>BK160</f>
        <v>1095.45</v>
      </c>
      <c r="K160" s="160"/>
      <c r="L160" s="165"/>
      <c r="M160" s="166"/>
      <c r="N160" s="167"/>
      <c r="O160" s="167"/>
      <c r="P160" s="168">
        <f>SUM(P161:P167)</f>
        <v>0</v>
      </c>
      <c r="Q160" s="167"/>
      <c r="R160" s="168">
        <f>SUM(R161:R167)</f>
        <v>0</v>
      </c>
      <c r="S160" s="167"/>
      <c r="T160" s="169">
        <f>SUM(T161:T167)</f>
        <v>0.43387123</v>
      </c>
      <c r="AR160" s="170" t="s">
        <v>80</v>
      </c>
      <c r="AT160" s="171" t="s">
        <v>69</v>
      </c>
      <c r="AU160" s="171" t="s">
        <v>78</v>
      </c>
      <c r="AY160" s="170" t="s">
        <v>133</v>
      </c>
      <c r="BK160" s="172">
        <f>SUM(BK161:BK167)</f>
        <v>1095.45</v>
      </c>
    </row>
    <row r="161" spans="1:65" s="2" customFormat="1" ht="16.5" customHeight="1">
      <c r="A161" s="36"/>
      <c r="B161" s="37"/>
      <c r="C161" s="175" t="s">
        <v>249</v>
      </c>
      <c r="D161" s="175" t="s">
        <v>136</v>
      </c>
      <c r="E161" s="176" t="s">
        <v>250</v>
      </c>
      <c r="F161" s="177" t="s">
        <v>251</v>
      </c>
      <c r="G161" s="178" t="s">
        <v>139</v>
      </c>
      <c r="H161" s="179">
        <v>7.3029999999999999</v>
      </c>
      <c r="I161" s="180">
        <v>150</v>
      </c>
      <c r="J161" s="181">
        <f>ROUND(I161*H161,2)</f>
        <v>1095.45</v>
      </c>
      <c r="K161" s="177" t="s">
        <v>140</v>
      </c>
      <c r="L161" s="41"/>
      <c r="M161" s="182" t="s">
        <v>19</v>
      </c>
      <c r="N161" s="183" t="s">
        <v>41</v>
      </c>
      <c r="O161" s="66"/>
      <c r="P161" s="184">
        <f>O161*H161</f>
        <v>0</v>
      </c>
      <c r="Q161" s="184">
        <v>0</v>
      </c>
      <c r="R161" s="184">
        <f>Q161*H161</f>
        <v>0</v>
      </c>
      <c r="S161" s="184">
        <v>5.9409999999999998E-2</v>
      </c>
      <c r="T161" s="185">
        <f>S161*H161</f>
        <v>0.43387123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86" t="s">
        <v>252</v>
      </c>
      <c r="AT161" s="186" t="s">
        <v>136</v>
      </c>
      <c r="AU161" s="186" t="s">
        <v>80</v>
      </c>
      <c r="AY161" s="19" t="s">
        <v>133</v>
      </c>
      <c r="BE161" s="187">
        <f>IF(N161="základní",J161,0)</f>
        <v>1095.45</v>
      </c>
      <c r="BF161" s="187">
        <f>IF(N161="snížená",J161,0)</f>
        <v>0</v>
      </c>
      <c r="BG161" s="187">
        <f>IF(N161="zákl. přenesená",J161,0)</f>
        <v>0</v>
      </c>
      <c r="BH161" s="187">
        <f>IF(N161="sníž. přenesená",J161,0)</f>
        <v>0</v>
      </c>
      <c r="BI161" s="187">
        <f>IF(N161="nulová",J161,0)</f>
        <v>0</v>
      </c>
      <c r="BJ161" s="19" t="s">
        <v>78</v>
      </c>
      <c r="BK161" s="187">
        <f>ROUND(I161*H161,2)</f>
        <v>1095.45</v>
      </c>
      <c r="BL161" s="19" t="s">
        <v>252</v>
      </c>
      <c r="BM161" s="186" t="s">
        <v>253</v>
      </c>
    </row>
    <row r="162" spans="1:65" s="2" customFormat="1" ht="19.2">
      <c r="A162" s="36"/>
      <c r="B162" s="37"/>
      <c r="C162" s="38"/>
      <c r="D162" s="188" t="s">
        <v>143</v>
      </c>
      <c r="E162" s="38"/>
      <c r="F162" s="189" t="s">
        <v>254</v>
      </c>
      <c r="G162" s="38"/>
      <c r="H162" s="38"/>
      <c r="I162" s="190"/>
      <c r="J162" s="38"/>
      <c r="K162" s="38"/>
      <c r="L162" s="41"/>
      <c r="M162" s="191"/>
      <c r="N162" s="192"/>
      <c r="O162" s="66"/>
      <c r="P162" s="66"/>
      <c r="Q162" s="66"/>
      <c r="R162" s="66"/>
      <c r="S162" s="66"/>
      <c r="T162" s="67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9" t="s">
        <v>143</v>
      </c>
      <c r="AU162" s="19" t="s">
        <v>80</v>
      </c>
    </row>
    <row r="163" spans="1:65" s="2" customFormat="1">
      <c r="A163" s="36"/>
      <c r="B163" s="37"/>
      <c r="C163" s="38"/>
      <c r="D163" s="193" t="s">
        <v>145</v>
      </c>
      <c r="E163" s="38"/>
      <c r="F163" s="194" t="s">
        <v>255</v>
      </c>
      <c r="G163" s="38"/>
      <c r="H163" s="38"/>
      <c r="I163" s="190"/>
      <c r="J163" s="38"/>
      <c r="K163" s="38"/>
      <c r="L163" s="41"/>
      <c r="M163" s="191"/>
      <c r="N163" s="192"/>
      <c r="O163" s="66"/>
      <c r="P163" s="66"/>
      <c r="Q163" s="66"/>
      <c r="R163" s="66"/>
      <c r="S163" s="66"/>
      <c r="T163" s="67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9" t="s">
        <v>145</v>
      </c>
      <c r="AU163" s="19" t="s">
        <v>80</v>
      </c>
    </row>
    <row r="164" spans="1:65" s="13" customFormat="1">
      <c r="B164" s="195"/>
      <c r="C164" s="196"/>
      <c r="D164" s="188" t="s">
        <v>147</v>
      </c>
      <c r="E164" s="197" t="s">
        <v>19</v>
      </c>
      <c r="F164" s="198" t="s">
        <v>256</v>
      </c>
      <c r="G164" s="196"/>
      <c r="H164" s="199">
        <v>3.9</v>
      </c>
      <c r="I164" s="200"/>
      <c r="J164" s="196"/>
      <c r="K164" s="196"/>
      <c r="L164" s="201"/>
      <c r="M164" s="202"/>
      <c r="N164" s="203"/>
      <c r="O164" s="203"/>
      <c r="P164" s="203"/>
      <c r="Q164" s="203"/>
      <c r="R164" s="203"/>
      <c r="S164" s="203"/>
      <c r="T164" s="204"/>
      <c r="AT164" s="205" t="s">
        <v>147</v>
      </c>
      <c r="AU164" s="205" t="s">
        <v>80</v>
      </c>
      <c r="AV164" s="13" t="s">
        <v>80</v>
      </c>
      <c r="AW164" s="13" t="s">
        <v>31</v>
      </c>
      <c r="AX164" s="13" t="s">
        <v>70</v>
      </c>
      <c r="AY164" s="205" t="s">
        <v>133</v>
      </c>
    </row>
    <row r="165" spans="1:65" s="13" customFormat="1">
      <c r="B165" s="195"/>
      <c r="C165" s="196"/>
      <c r="D165" s="188" t="s">
        <v>147</v>
      </c>
      <c r="E165" s="197" t="s">
        <v>19</v>
      </c>
      <c r="F165" s="198" t="s">
        <v>257</v>
      </c>
      <c r="G165" s="196"/>
      <c r="H165" s="199">
        <v>-1.6</v>
      </c>
      <c r="I165" s="200"/>
      <c r="J165" s="196"/>
      <c r="K165" s="196"/>
      <c r="L165" s="201"/>
      <c r="M165" s="202"/>
      <c r="N165" s="203"/>
      <c r="O165" s="203"/>
      <c r="P165" s="203"/>
      <c r="Q165" s="203"/>
      <c r="R165" s="203"/>
      <c r="S165" s="203"/>
      <c r="T165" s="204"/>
      <c r="AT165" s="205" t="s">
        <v>147</v>
      </c>
      <c r="AU165" s="205" t="s">
        <v>80</v>
      </c>
      <c r="AV165" s="13" t="s">
        <v>80</v>
      </c>
      <c r="AW165" s="13" t="s">
        <v>31</v>
      </c>
      <c r="AX165" s="13" t="s">
        <v>70</v>
      </c>
      <c r="AY165" s="205" t="s">
        <v>133</v>
      </c>
    </row>
    <row r="166" spans="1:65" s="13" customFormat="1">
      <c r="B166" s="195"/>
      <c r="C166" s="196"/>
      <c r="D166" s="188" t="s">
        <v>147</v>
      </c>
      <c r="E166" s="197" t="s">
        <v>19</v>
      </c>
      <c r="F166" s="198" t="s">
        <v>258</v>
      </c>
      <c r="G166" s="196"/>
      <c r="H166" s="199">
        <v>5.0030000000000001</v>
      </c>
      <c r="I166" s="200"/>
      <c r="J166" s="196"/>
      <c r="K166" s="196"/>
      <c r="L166" s="201"/>
      <c r="M166" s="202"/>
      <c r="N166" s="203"/>
      <c r="O166" s="203"/>
      <c r="P166" s="203"/>
      <c r="Q166" s="203"/>
      <c r="R166" s="203"/>
      <c r="S166" s="203"/>
      <c r="T166" s="204"/>
      <c r="AT166" s="205" t="s">
        <v>147</v>
      </c>
      <c r="AU166" s="205" t="s">
        <v>80</v>
      </c>
      <c r="AV166" s="13" t="s">
        <v>80</v>
      </c>
      <c r="AW166" s="13" t="s">
        <v>31</v>
      </c>
      <c r="AX166" s="13" t="s">
        <v>70</v>
      </c>
      <c r="AY166" s="205" t="s">
        <v>133</v>
      </c>
    </row>
    <row r="167" spans="1:65" s="14" customFormat="1">
      <c r="B167" s="206"/>
      <c r="C167" s="207"/>
      <c r="D167" s="188" t="s">
        <v>147</v>
      </c>
      <c r="E167" s="208" t="s">
        <v>19</v>
      </c>
      <c r="F167" s="209" t="s">
        <v>165</v>
      </c>
      <c r="G167" s="207"/>
      <c r="H167" s="210">
        <v>7.3029999999999999</v>
      </c>
      <c r="I167" s="211"/>
      <c r="J167" s="207"/>
      <c r="K167" s="207"/>
      <c r="L167" s="212"/>
      <c r="M167" s="213"/>
      <c r="N167" s="214"/>
      <c r="O167" s="214"/>
      <c r="P167" s="214"/>
      <c r="Q167" s="214"/>
      <c r="R167" s="214"/>
      <c r="S167" s="214"/>
      <c r="T167" s="215"/>
      <c r="AT167" s="216" t="s">
        <v>147</v>
      </c>
      <c r="AU167" s="216" t="s">
        <v>80</v>
      </c>
      <c r="AV167" s="14" t="s">
        <v>141</v>
      </c>
      <c r="AW167" s="14" t="s">
        <v>31</v>
      </c>
      <c r="AX167" s="14" t="s">
        <v>78</v>
      </c>
      <c r="AY167" s="216" t="s">
        <v>133</v>
      </c>
    </row>
    <row r="168" spans="1:65" s="12" customFormat="1" ht="22.8" customHeight="1">
      <c r="B168" s="159"/>
      <c r="C168" s="160"/>
      <c r="D168" s="161" t="s">
        <v>69</v>
      </c>
      <c r="E168" s="173" t="s">
        <v>259</v>
      </c>
      <c r="F168" s="173" t="s">
        <v>260</v>
      </c>
      <c r="G168" s="160"/>
      <c r="H168" s="160"/>
      <c r="I168" s="163"/>
      <c r="J168" s="174">
        <f>BK168</f>
        <v>8752.64</v>
      </c>
      <c r="K168" s="160"/>
      <c r="L168" s="165"/>
      <c r="M168" s="166"/>
      <c r="N168" s="167"/>
      <c r="O168" s="167"/>
      <c r="P168" s="168">
        <f>SUM(P169:P179)</f>
        <v>0</v>
      </c>
      <c r="Q168" s="167"/>
      <c r="R168" s="168">
        <f>SUM(R169:R179)</f>
        <v>0</v>
      </c>
      <c r="S168" s="167"/>
      <c r="T168" s="169">
        <f>SUM(T169:T179)</f>
        <v>1.7720109999999998</v>
      </c>
      <c r="AR168" s="170" t="s">
        <v>80</v>
      </c>
      <c r="AT168" s="171" t="s">
        <v>69</v>
      </c>
      <c r="AU168" s="171" t="s">
        <v>78</v>
      </c>
      <c r="AY168" s="170" t="s">
        <v>133</v>
      </c>
      <c r="BK168" s="172">
        <f>SUM(BK169:BK179)</f>
        <v>8752.64</v>
      </c>
    </row>
    <row r="169" spans="1:65" s="2" customFormat="1" ht="16.5" customHeight="1">
      <c r="A169" s="36"/>
      <c r="B169" s="37"/>
      <c r="C169" s="175" t="s">
        <v>261</v>
      </c>
      <c r="D169" s="175" t="s">
        <v>136</v>
      </c>
      <c r="E169" s="176" t="s">
        <v>262</v>
      </c>
      <c r="F169" s="177" t="s">
        <v>263</v>
      </c>
      <c r="G169" s="178" t="s">
        <v>139</v>
      </c>
      <c r="H169" s="179">
        <v>49.37</v>
      </c>
      <c r="I169" s="180">
        <v>62</v>
      </c>
      <c r="J169" s="181">
        <f>ROUND(I169*H169,2)</f>
        <v>3060.94</v>
      </c>
      <c r="K169" s="177" t="s">
        <v>140</v>
      </c>
      <c r="L169" s="41"/>
      <c r="M169" s="182" t="s">
        <v>19</v>
      </c>
      <c r="N169" s="183" t="s">
        <v>41</v>
      </c>
      <c r="O169" s="66"/>
      <c r="P169" s="184">
        <f>O169*H169</f>
        <v>0</v>
      </c>
      <c r="Q169" s="184">
        <v>0</v>
      </c>
      <c r="R169" s="184">
        <f>Q169*H169</f>
        <v>0</v>
      </c>
      <c r="S169" s="184">
        <v>0</v>
      </c>
      <c r="T169" s="185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86" t="s">
        <v>252</v>
      </c>
      <c r="AT169" s="186" t="s">
        <v>136</v>
      </c>
      <c r="AU169" s="186" t="s">
        <v>80</v>
      </c>
      <c r="AY169" s="19" t="s">
        <v>133</v>
      </c>
      <c r="BE169" s="187">
        <f>IF(N169="základní",J169,0)</f>
        <v>3060.94</v>
      </c>
      <c r="BF169" s="187">
        <f>IF(N169="snížená",J169,0)</f>
        <v>0</v>
      </c>
      <c r="BG169" s="187">
        <f>IF(N169="zákl. přenesená",J169,0)</f>
        <v>0</v>
      </c>
      <c r="BH169" s="187">
        <f>IF(N169="sníž. přenesená",J169,0)</f>
        <v>0</v>
      </c>
      <c r="BI169" s="187">
        <f>IF(N169="nulová",J169,0)</f>
        <v>0</v>
      </c>
      <c r="BJ169" s="19" t="s">
        <v>78</v>
      </c>
      <c r="BK169" s="187">
        <f>ROUND(I169*H169,2)</f>
        <v>3060.94</v>
      </c>
      <c r="BL169" s="19" t="s">
        <v>252</v>
      </c>
      <c r="BM169" s="186" t="s">
        <v>264</v>
      </c>
    </row>
    <row r="170" spans="1:65" s="2" customFormat="1" ht="19.2">
      <c r="A170" s="36"/>
      <c r="B170" s="37"/>
      <c r="C170" s="38"/>
      <c r="D170" s="188" t="s">
        <v>143</v>
      </c>
      <c r="E170" s="38"/>
      <c r="F170" s="189" t="s">
        <v>265</v>
      </c>
      <c r="G170" s="38"/>
      <c r="H170" s="38"/>
      <c r="I170" s="190"/>
      <c r="J170" s="38"/>
      <c r="K170" s="38"/>
      <c r="L170" s="41"/>
      <c r="M170" s="191"/>
      <c r="N170" s="192"/>
      <c r="O170" s="66"/>
      <c r="P170" s="66"/>
      <c r="Q170" s="66"/>
      <c r="R170" s="66"/>
      <c r="S170" s="66"/>
      <c r="T170" s="67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9" t="s">
        <v>143</v>
      </c>
      <c r="AU170" s="19" t="s">
        <v>80</v>
      </c>
    </row>
    <row r="171" spans="1:65" s="2" customFormat="1">
      <c r="A171" s="36"/>
      <c r="B171" s="37"/>
      <c r="C171" s="38"/>
      <c r="D171" s="193" t="s">
        <v>145</v>
      </c>
      <c r="E171" s="38"/>
      <c r="F171" s="194" t="s">
        <v>266</v>
      </c>
      <c r="G171" s="38"/>
      <c r="H171" s="38"/>
      <c r="I171" s="190"/>
      <c r="J171" s="38"/>
      <c r="K171" s="38"/>
      <c r="L171" s="41"/>
      <c r="M171" s="191"/>
      <c r="N171" s="192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9" t="s">
        <v>145</v>
      </c>
      <c r="AU171" s="19" t="s">
        <v>80</v>
      </c>
    </row>
    <row r="172" spans="1:65" s="2" customFormat="1" ht="16.5" customHeight="1">
      <c r="A172" s="36"/>
      <c r="B172" s="37"/>
      <c r="C172" s="175" t="s">
        <v>267</v>
      </c>
      <c r="D172" s="175" t="s">
        <v>136</v>
      </c>
      <c r="E172" s="176" t="s">
        <v>268</v>
      </c>
      <c r="F172" s="177" t="s">
        <v>269</v>
      </c>
      <c r="G172" s="178" t="s">
        <v>186</v>
      </c>
      <c r="H172" s="179">
        <v>9</v>
      </c>
      <c r="I172" s="180">
        <v>29</v>
      </c>
      <c r="J172" s="181">
        <f>ROUND(I172*H172,2)</f>
        <v>261</v>
      </c>
      <c r="K172" s="177" t="s">
        <v>140</v>
      </c>
      <c r="L172" s="41"/>
      <c r="M172" s="182" t="s">
        <v>19</v>
      </c>
      <c r="N172" s="183" t="s">
        <v>41</v>
      </c>
      <c r="O172" s="66"/>
      <c r="P172" s="184">
        <f>O172*H172</f>
        <v>0</v>
      </c>
      <c r="Q172" s="184">
        <v>0</v>
      </c>
      <c r="R172" s="184">
        <f>Q172*H172</f>
        <v>0</v>
      </c>
      <c r="S172" s="184">
        <v>3.2499999999999999E-3</v>
      </c>
      <c r="T172" s="185">
        <f>S172*H172</f>
        <v>2.9249999999999998E-2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6" t="s">
        <v>252</v>
      </c>
      <c r="AT172" s="186" t="s">
        <v>136</v>
      </c>
      <c r="AU172" s="186" t="s">
        <v>80</v>
      </c>
      <c r="AY172" s="19" t="s">
        <v>133</v>
      </c>
      <c r="BE172" s="187">
        <f>IF(N172="základní",J172,0)</f>
        <v>261</v>
      </c>
      <c r="BF172" s="187">
        <f>IF(N172="snížená",J172,0)</f>
        <v>0</v>
      </c>
      <c r="BG172" s="187">
        <f>IF(N172="zákl. přenesená",J172,0)</f>
        <v>0</v>
      </c>
      <c r="BH172" s="187">
        <f>IF(N172="sníž. přenesená",J172,0)</f>
        <v>0</v>
      </c>
      <c r="BI172" s="187">
        <f>IF(N172="nulová",J172,0)</f>
        <v>0</v>
      </c>
      <c r="BJ172" s="19" t="s">
        <v>78</v>
      </c>
      <c r="BK172" s="187">
        <f>ROUND(I172*H172,2)</f>
        <v>261</v>
      </c>
      <c r="BL172" s="19" t="s">
        <v>252</v>
      </c>
      <c r="BM172" s="186" t="s">
        <v>270</v>
      </c>
    </row>
    <row r="173" spans="1:65" s="2" customFormat="1">
      <c r="A173" s="36"/>
      <c r="B173" s="37"/>
      <c r="C173" s="38"/>
      <c r="D173" s="188" t="s">
        <v>143</v>
      </c>
      <c r="E173" s="38"/>
      <c r="F173" s="189" t="s">
        <v>269</v>
      </c>
      <c r="G173" s="38"/>
      <c r="H173" s="38"/>
      <c r="I173" s="190"/>
      <c r="J173" s="38"/>
      <c r="K173" s="38"/>
      <c r="L173" s="41"/>
      <c r="M173" s="191"/>
      <c r="N173" s="192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143</v>
      </c>
      <c r="AU173" s="19" t="s">
        <v>80</v>
      </c>
    </row>
    <row r="174" spans="1:65" s="2" customFormat="1">
      <c r="A174" s="36"/>
      <c r="B174" s="37"/>
      <c r="C174" s="38"/>
      <c r="D174" s="193" t="s">
        <v>145</v>
      </c>
      <c r="E174" s="38"/>
      <c r="F174" s="194" t="s">
        <v>271</v>
      </c>
      <c r="G174" s="38"/>
      <c r="H174" s="38"/>
      <c r="I174" s="190"/>
      <c r="J174" s="38"/>
      <c r="K174" s="38"/>
      <c r="L174" s="41"/>
      <c r="M174" s="191"/>
      <c r="N174" s="192"/>
      <c r="O174" s="66"/>
      <c r="P174" s="66"/>
      <c r="Q174" s="66"/>
      <c r="R174" s="66"/>
      <c r="S174" s="66"/>
      <c r="T174" s="67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9" t="s">
        <v>145</v>
      </c>
      <c r="AU174" s="19" t="s">
        <v>80</v>
      </c>
    </row>
    <row r="175" spans="1:65" s="13" customFormat="1">
      <c r="B175" s="195"/>
      <c r="C175" s="196"/>
      <c r="D175" s="188" t="s">
        <v>147</v>
      </c>
      <c r="E175" s="197" t="s">
        <v>19</v>
      </c>
      <c r="F175" s="198" t="s">
        <v>272</v>
      </c>
      <c r="G175" s="196"/>
      <c r="H175" s="199">
        <v>9</v>
      </c>
      <c r="I175" s="200"/>
      <c r="J175" s="196"/>
      <c r="K175" s="196"/>
      <c r="L175" s="201"/>
      <c r="M175" s="202"/>
      <c r="N175" s="203"/>
      <c r="O175" s="203"/>
      <c r="P175" s="203"/>
      <c r="Q175" s="203"/>
      <c r="R175" s="203"/>
      <c r="S175" s="203"/>
      <c r="T175" s="204"/>
      <c r="AT175" s="205" t="s">
        <v>147</v>
      </c>
      <c r="AU175" s="205" t="s">
        <v>80</v>
      </c>
      <c r="AV175" s="13" t="s">
        <v>80</v>
      </c>
      <c r="AW175" s="13" t="s">
        <v>31</v>
      </c>
      <c r="AX175" s="13" t="s">
        <v>78</v>
      </c>
      <c r="AY175" s="205" t="s">
        <v>133</v>
      </c>
    </row>
    <row r="176" spans="1:65" s="2" customFormat="1" ht="16.5" customHeight="1">
      <c r="A176" s="36"/>
      <c r="B176" s="37"/>
      <c r="C176" s="175" t="s">
        <v>252</v>
      </c>
      <c r="D176" s="175" t="s">
        <v>136</v>
      </c>
      <c r="E176" s="176" t="s">
        <v>273</v>
      </c>
      <c r="F176" s="177" t="s">
        <v>274</v>
      </c>
      <c r="G176" s="178" t="s">
        <v>139</v>
      </c>
      <c r="H176" s="179">
        <v>49.37</v>
      </c>
      <c r="I176" s="180">
        <v>110</v>
      </c>
      <c r="J176" s="181">
        <f>ROUND(I176*H176,2)</f>
        <v>5430.7</v>
      </c>
      <c r="K176" s="177" t="s">
        <v>140</v>
      </c>
      <c r="L176" s="41"/>
      <c r="M176" s="182" t="s">
        <v>19</v>
      </c>
      <c r="N176" s="183" t="s">
        <v>41</v>
      </c>
      <c r="O176" s="66"/>
      <c r="P176" s="184">
        <f>O176*H176</f>
        <v>0</v>
      </c>
      <c r="Q176" s="184">
        <v>0</v>
      </c>
      <c r="R176" s="184">
        <f>Q176*H176</f>
        <v>0</v>
      </c>
      <c r="S176" s="184">
        <v>3.5299999999999998E-2</v>
      </c>
      <c r="T176" s="185">
        <f>S176*H176</f>
        <v>1.7427609999999998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86" t="s">
        <v>252</v>
      </c>
      <c r="AT176" s="186" t="s">
        <v>136</v>
      </c>
      <c r="AU176" s="186" t="s">
        <v>80</v>
      </c>
      <c r="AY176" s="19" t="s">
        <v>133</v>
      </c>
      <c r="BE176" s="187">
        <f>IF(N176="základní",J176,0)</f>
        <v>5430.7</v>
      </c>
      <c r="BF176" s="187">
        <f>IF(N176="snížená",J176,0)</f>
        <v>0</v>
      </c>
      <c r="BG176" s="187">
        <f>IF(N176="zákl. přenesená",J176,0)</f>
        <v>0</v>
      </c>
      <c r="BH176" s="187">
        <f>IF(N176="sníž. přenesená",J176,0)</f>
        <v>0</v>
      </c>
      <c r="BI176" s="187">
        <f>IF(N176="nulová",J176,0)</f>
        <v>0</v>
      </c>
      <c r="BJ176" s="19" t="s">
        <v>78</v>
      </c>
      <c r="BK176" s="187">
        <f>ROUND(I176*H176,2)</f>
        <v>5430.7</v>
      </c>
      <c r="BL176" s="19" t="s">
        <v>252</v>
      </c>
      <c r="BM176" s="186" t="s">
        <v>275</v>
      </c>
    </row>
    <row r="177" spans="1:65" s="2" customFormat="1">
      <c r="A177" s="36"/>
      <c r="B177" s="37"/>
      <c r="C177" s="38"/>
      <c r="D177" s="188" t="s">
        <v>143</v>
      </c>
      <c r="E177" s="38"/>
      <c r="F177" s="189" t="s">
        <v>274</v>
      </c>
      <c r="G177" s="38"/>
      <c r="H177" s="38"/>
      <c r="I177" s="190"/>
      <c r="J177" s="38"/>
      <c r="K177" s="38"/>
      <c r="L177" s="41"/>
      <c r="M177" s="191"/>
      <c r="N177" s="192"/>
      <c r="O177" s="66"/>
      <c r="P177" s="66"/>
      <c r="Q177" s="66"/>
      <c r="R177" s="66"/>
      <c r="S177" s="66"/>
      <c r="T177" s="67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9" t="s">
        <v>143</v>
      </c>
      <c r="AU177" s="19" t="s">
        <v>80</v>
      </c>
    </row>
    <row r="178" spans="1:65" s="2" customFormat="1">
      <c r="A178" s="36"/>
      <c r="B178" s="37"/>
      <c r="C178" s="38"/>
      <c r="D178" s="193" t="s">
        <v>145</v>
      </c>
      <c r="E178" s="38"/>
      <c r="F178" s="194" t="s">
        <v>276</v>
      </c>
      <c r="G178" s="38"/>
      <c r="H178" s="38"/>
      <c r="I178" s="190"/>
      <c r="J178" s="38"/>
      <c r="K178" s="38"/>
      <c r="L178" s="41"/>
      <c r="M178" s="191"/>
      <c r="N178" s="192"/>
      <c r="O178" s="66"/>
      <c r="P178" s="66"/>
      <c r="Q178" s="66"/>
      <c r="R178" s="66"/>
      <c r="S178" s="66"/>
      <c r="T178" s="67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9" t="s">
        <v>145</v>
      </c>
      <c r="AU178" s="19" t="s">
        <v>80</v>
      </c>
    </row>
    <row r="179" spans="1:65" s="13" customFormat="1">
      <c r="B179" s="195"/>
      <c r="C179" s="196"/>
      <c r="D179" s="188" t="s">
        <v>147</v>
      </c>
      <c r="E179" s="197" t="s">
        <v>19</v>
      </c>
      <c r="F179" s="198" t="s">
        <v>277</v>
      </c>
      <c r="G179" s="196"/>
      <c r="H179" s="199">
        <v>49.37</v>
      </c>
      <c r="I179" s="200"/>
      <c r="J179" s="196"/>
      <c r="K179" s="196"/>
      <c r="L179" s="201"/>
      <c r="M179" s="202"/>
      <c r="N179" s="203"/>
      <c r="O179" s="203"/>
      <c r="P179" s="203"/>
      <c r="Q179" s="203"/>
      <c r="R179" s="203"/>
      <c r="S179" s="203"/>
      <c r="T179" s="204"/>
      <c r="AT179" s="205" t="s">
        <v>147</v>
      </c>
      <c r="AU179" s="205" t="s">
        <v>80</v>
      </c>
      <c r="AV179" s="13" t="s">
        <v>80</v>
      </c>
      <c r="AW179" s="13" t="s">
        <v>31</v>
      </c>
      <c r="AX179" s="13" t="s">
        <v>78</v>
      </c>
      <c r="AY179" s="205" t="s">
        <v>133</v>
      </c>
    </row>
    <row r="180" spans="1:65" s="12" customFormat="1" ht="22.8" customHeight="1">
      <c r="B180" s="159"/>
      <c r="C180" s="160"/>
      <c r="D180" s="161" t="s">
        <v>69</v>
      </c>
      <c r="E180" s="173" t="s">
        <v>278</v>
      </c>
      <c r="F180" s="173" t="s">
        <v>279</v>
      </c>
      <c r="G180" s="160"/>
      <c r="H180" s="160"/>
      <c r="I180" s="163"/>
      <c r="J180" s="174">
        <f>BK180</f>
        <v>9047.2199999999993</v>
      </c>
      <c r="K180" s="160"/>
      <c r="L180" s="165"/>
      <c r="M180" s="166"/>
      <c r="N180" s="167"/>
      <c r="O180" s="167"/>
      <c r="P180" s="168">
        <f>SUM(P181:P191)</f>
        <v>0</v>
      </c>
      <c r="Q180" s="167"/>
      <c r="R180" s="168">
        <f>SUM(R181:R191)</f>
        <v>0</v>
      </c>
      <c r="S180" s="167"/>
      <c r="T180" s="169">
        <f>SUM(T181:T191)</f>
        <v>0.17874999999999999</v>
      </c>
      <c r="AR180" s="170" t="s">
        <v>80</v>
      </c>
      <c r="AT180" s="171" t="s">
        <v>69</v>
      </c>
      <c r="AU180" s="171" t="s">
        <v>78</v>
      </c>
      <c r="AY180" s="170" t="s">
        <v>133</v>
      </c>
      <c r="BK180" s="172">
        <f>SUM(BK181:BK191)</f>
        <v>9047.2199999999993</v>
      </c>
    </row>
    <row r="181" spans="1:65" s="2" customFormat="1" ht="16.5" customHeight="1">
      <c r="A181" s="36"/>
      <c r="B181" s="37"/>
      <c r="C181" s="175" t="s">
        <v>280</v>
      </c>
      <c r="D181" s="175" t="s">
        <v>136</v>
      </c>
      <c r="E181" s="176" t="s">
        <v>281</v>
      </c>
      <c r="F181" s="177" t="s">
        <v>282</v>
      </c>
      <c r="G181" s="178" t="s">
        <v>139</v>
      </c>
      <c r="H181" s="179">
        <v>67.66</v>
      </c>
      <c r="I181" s="180">
        <v>62</v>
      </c>
      <c r="J181" s="181">
        <f>ROUND(I181*H181,2)</f>
        <v>4194.92</v>
      </c>
      <c r="K181" s="177" t="s">
        <v>140</v>
      </c>
      <c r="L181" s="41"/>
      <c r="M181" s="182" t="s">
        <v>19</v>
      </c>
      <c r="N181" s="183" t="s">
        <v>41</v>
      </c>
      <c r="O181" s="66"/>
      <c r="P181" s="184">
        <f>O181*H181</f>
        <v>0</v>
      </c>
      <c r="Q181" s="184">
        <v>0</v>
      </c>
      <c r="R181" s="184">
        <f>Q181*H181</f>
        <v>0</v>
      </c>
      <c r="S181" s="184">
        <v>0</v>
      </c>
      <c r="T181" s="185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86" t="s">
        <v>252</v>
      </c>
      <c r="AT181" s="186" t="s">
        <v>136</v>
      </c>
      <c r="AU181" s="186" t="s">
        <v>80</v>
      </c>
      <c r="AY181" s="19" t="s">
        <v>133</v>
      </c>
      <c r="BE181" s="187">
        <f>IF(N181="základní",J181,0)</f>
        <v>4194.92</v>
      </c>
      <c r="BF181" s="187">
        <f>IF(N181="snížená",J181,0)</f>
        <v>0</v>
      </c>
      <c r="BG181" s="187">
        <f>IF(N181="zákl. přenesená",J181,0)</f>
        <v>0</v>
      </c>
      <c r="BH181" s="187">
        <f>IF(N181="sníž. přenesená",J181,0)</f>
        <v>0</v>
      </c>
      <c r="BI181" s="187">
        <f>IF(N181="nulová",J181,0)</f>
        <v>0</v>
      </c>
      <c r="BJ181" s="19" t="s">
        <v>78</v>
      </c>
      <c r="BK181" s="187">
        <f>ROUND(I181*H181,2)</f>
        <v>4194.92</v>
      </c>
      <c r="BL181" s="19" t="s">
        <v>252</v>
      </c>
      <c r="BM181" s="186" t="s">
        <v>283</v>
      </c>
    </row>
    <row r="182" spans="1:65" s="2" customFormat="1" ht="19.2">
      <c r="A182" s="36"/>
      <c r="B182" s="37"/>
      <c r="C182" s="38"/>
      <c r="D182" s="188" t="s">
        <v>143</v>
      </c>
      <c r="E182" s="38"/>
      <c r="F182" s="189" t="s">
        <v>284</v>
      </c>
      <c r="G182" s="38"/>
      <c r="H182" s="38"/>
      <c r="I182" s="190"/>
      <c r="J182" s="38"/>
      <c r="K182" s="38"/>
      <c r="L182" s="41"/>
      <c r="M182" s="191"/>
      <c r="N182" s="192"/>
      <c r="O182" s="66"/>
      <c r="P182" s="66"/>
      <c r="Q182" s="66"/>
      <c r="R182" s="66"/>
      <c r="S182" s="66"/>
      <c r="T182" s="67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9" t="s">
        <v>143</v>
      </c>
      <c r="AU182" s="19" t="s">
        <v>80</v>
      </c>
    </row>
    <row r="183" spans="1:65" s="2" customFormat="1">
      <c r="A183" s="36"/>
      <c r="B183" s="37"/>
      <c r="C183" s="38"/>
      <c r="D183" s="193" t="s">
        <v>145</v>
      </c>
      <c r="E183" s="38"/>
      <c r="F183" s="194" t="s">
        <v>285</v>
      </c>
      <c r="G183" s="38"/>
      <c r="H183" s="38"/>
      <c r="I183" s="190"/>
      <c r="J183" s="38"/>
      <c r="K183" s="38"/>
      <c r="L183" s="41"/>
      <c r="M183" s="191"/>
      <c r="N183" s="192"/>
      <c r="O183" s="66"/>
      <c r="P183" s="66"/>
      <c r="Q183" s="66"/>
      <c r="R183" s="66"/>
      <c r="S183" s="66"/>
      <c r="T183" s="67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9" t="s">
        <v>145</v>
      </c>
      <c r="AU183" s="19" t="s">
        <v>80</v>
      </c>
    </row>
    <row r="184" spans="1:65" s="2" customFormat="1" ht="16.5" customHeight="1">
      <c r="A184" s="36"/>
      <c r="B184" s="37"/>
      <c r="C184" s="175" t="s">
        <v>286</v>
      </c>
      <c r="D184" s="175" t="s">
        <v>136</v>
      </c>
      <c r="E184" s="176" t="s">
        <v>287</v>
      </c>
      <c r="F184" s="177" t="s">
        <v>288</v>
      </c>
      <c r="G184" s="178" t="s">
        <v>139</v>
      </c>
      <c r="H184" s="179">
        <v>67.66</v>
      </c>
      <c r="I184" s="180">
        <v>65</v>
      </c>
      <c r="J184" s="181">
        <f>ROUND(I184*H184,2)</f>
        <v>4397.8999999999996</v>
      </c>
      <c r="K184" s="177" t="s">
        <v>140</v>
      </c>
      <c r="L184" s="41"/>
      <c r="M184" s="182" t="s">
        <v>19</v>
      </c>
      <c r="N184" s="183" t="s">
        <v>41</v>
      </c>
      <c r="O184" s="66"/>
      <c r="P184" s="184">
        <f>O184*H184</f>
        <v>0</v>
      </c>
      <c r="Q184" s="184">
        <v>0</v>
      </c>
      <c r="R184" s="184">
        <f>Q184*H184</f>
        <v>0</v>
      </c>
      <c r="S184" s="184">
        <v>2.5000000000000001E-3</v>
      </c>
      <c r="T184" s="185">
        <f>S184*H184</f>
        <v>0.16914999999999999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86" t="s">
        <v>252</v>
      </c>
      <c r="AT184" s="186" t="s">
        <v>136</v>
      </c>
      <c r="AU184" s="186" t="s">
        <v>80</v>
      </c>
      <c r="AY184" s="19" t="s">
        <v>133</v>
      </c>
      <c r="BE184" s="187">
        <f>IF(N184="základní",J184,0)</f>
        <v>4397.8999999999996</v>
      </c>
      <c r="BF184" s="187">
        <f>IF(N184="snížená",J184,0)</f>
        <v>0</v>
      </c>
      <c r="BG184" s="187">
        <f>IF(N184="zákl. přenesená",J184,0)</f>
        <v>0</v>
      </c>
      <c r="BH184" s="187">
        <f>IF(N184="sníž. přenesená",J184,0)</f>
        <v>0</v>
      </c>
      <c r="BI184" s="187">
        <f>IF(N184="nulová",J184,0)</f>
        <v>0</v>
      </c>
      <c r="BJ184" s="19" t="s">
        <v>78</v>
      </c>
      <c r="BK184" s="187">
        <f>ROUND(I184*H184,2)</f>
        <v>4397.8999999999996</v>
      </c>
      <c r="BL184" s="19" t="s">
        <v>252</v>
      </c>
      <c r="BM184" s="186" t="s">
        <v>289</v>
      </c>
    </row>
    <row r="185" spans="1:65" s="2" customFormat="1">
      <c r="A185" s="36"/>
      <c r="B185" s="37"/>
      <c r="C185" s="38"/>
      <c r="D185" s="188" t="s">
        <v>143</v>
      </c>
      <c r="E185" s="38"/>
      <c r="F185" s="189" t="s">
        <v>290</v>
      </c>
      <c r="G185" s="38"/>
      <c r="H185" s="38"/>
      <c r="I185" s="190"/>
      <c r="J185" s="38"/>
      <c r="K185" s="38"/>
      <c r="L185" s="41"/>
      <c r="M185" s="191"/>
      <c r="N185" s="192"/>
      <c r="O185" s="66"/>
      <c r="P185" s="66"/>
      <c r="Q185" s="66"/>
      <c r="R185" s="66"/>
      <c r="S185" s="66"/>
      <c r="T185" s="67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9" t="s">
        <v>143</v>
      </c>
      <c r="AU185" s="19" t="s">
        <v>80</v>
      </c>
    </row>
    <row r="186" spans="1:65" s="2" customFormat="1">
      <c r="A186" s="36"/>
      <c r="B186" s="37"/>
      <c r="C186" s="38"/>
      <c r="D186" s="193" t="s">
        <v>145</v>
      </c>
      <c r="E186" s="38"/>
      <c r="F186" s="194" t="s">
        <v>291</v>
      </c>
      <c r="G186" s="38"/>
      <c r="H186" s="38"/>
      <c r="I186" s="190"/>
      <c r="J186" s="38"/>
      <c r="K186" s="38"/>
      <c r="L186" s="41"/>
      <c r="M186" s="191"/>
      <c r="N186" s="192"/>
      <c r="O186" s="66"/>
      <c r="P186" s="66"/>
      <c r="Q186" s="66"/>
      <c r="R186" s="66"/>
      <c r="S186" s="66"/>
      <c r="T186" s="67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9" t="s">
        <v>145</v>
      </c>
      <c r="AU186" s="19" t="s">
        <v>80</v>
      </c>
    </row>
    <row r="187" spans="1:65" s="13" customFormat="1">
      <c r="B187" s="195"/>
      <c r="C187" s="196"/>
      <c r="D187" s="188" t="s">
        <v>147</v>
      </c>
      <c r="E187" s="197" t="s">
        <v>19</v>
      </c>
      <c r="F187" s="198" t="s">
        <v>292</v>
      </c>
      <c r="G187" s="196"/>
      <c r="H187" s="199">
        <v>67.66</v>
      </c>
      <c r="I187" s="200"/>
      <c r="J187" s="196"/>
      <c r="K187" s="196"/>
      <c r="L187" s="201"/>
      <c r="M187" s="202"/>
      <c r="N187" s="203"/>
      <c r="O187" s="203"/>
      <c r="P187" s="203"/>
      <c r="Q187" s="203"/>
      <c r="R187" s="203"/>
      <c r="S187" s="203"/>
      <c r="T187" s="204"/>
      <c r="AT187" s="205" t="s">
        <v>147</v>
      </c>
      <c r="AU187" s="205" t="s">
        <v>80</v>
      </c>
      <c r="AV187" s="13" t="s">
        <v>80</v>
      </c>
      <c r="AW187" s="13" t="s">
        <v>31</v>
      </c>
      <c r="AX187" s="13" t="s">
        <v>78</v>
      </c>
      <c r="AY187" s="205" t="s">
        <v>133</v>
      </c>
    </row>
    <row r="188" spans="1:65" s="2" customFormat="1" ht="16.5" customHeight="1">
      <c r="A188" s="36"/>
      <c r="B188" s="37"/>
      <c r="C188" s="175" t="s">
        <v>293</v>
      </c>
      <c r="D188" s="175" t="s">
        <v>136</v>
      </c>
      <c r="E188" s="176" t="s">
        <v>294</v>
      </c>
      <c r="F188" s="177" t="s">
        <v>295</v>
      </c>
      <c r="G188" s="178" t="s">
        <v>186</v>
      </c>
      <c r="H188" s="179">
        <v>32</v>
      </c>
      <c r="I188" s="180">
        <v>14.2</v>
      </c>
      <c r="J188" s="181">
        <f>ROUND(I188*H188,2)</f>
        <v>454.4</v>
      </c>
      <c r="K188" s="177" t="s">
        <v>140</v>
      </c>
      <c r="L188" s="41"/>
      <c r="M188" s="182" t="s">
        <v>19</v>
      </c>
      <c r="N188" s="183" t="s">
        <v>41</v>
      </c>
      <c r="O188" s="66"/>
      <c r="P188" s="184">
        <f>O188*H188</f>
        <v>0</v>
      </c>
      <c r="Q188" s="184">
        <v>0</v>
      </c>
      <c r="R188" s="184">
        <f>Q188*H188</f>
        <v>0</v>
      </c>
      <c r="S188" s="184">
        <v>2.9999999999999997E-4</v>
      </c>
      <c r="T188" s="185">
        <f>S188*H188</f>
        <v>9.5999999999999992E-3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86" t="s">
        <v>252</v>
      </c>
      <c r="AT188" s="186" t="s">
        <v>136</v>
      </c>
      <c r="AU188" s="186" t="s">
        <v>80</v>
      </c>
      <c r="AY188" s="19" t="s">
        <v>133</v>
      </c>
      <c r="BE188" s="187">
        <f>IF(N188="základní",J188,0)</f>
        <v>454.4</v>
      </c>
      <c r="BF188" s="187">
        <f>IF(N188="snížená",J188,0)</f>
        <v>0</v>
      </c>
      <c r="BG188" s="187">
        <f>IF(N188="zákl. přenesená",J188,0)</f>
        <v>0</v>
      </c>
      <c r="BH188" s="187">
        <f>IF(N188="sníž. přenesená",J188,0)</f>
        <v>0</v>
      </c>
      <c r="BI188" s="187">
        <f>IF(N188="nulová",J188,0)</f>
        <v>0</v>
      </c>
      <c r="BJ188" s="19" t="s">
        <v>78</v>
      </c>
      <c r="BK188" s="187">
        <f>ROUND(I188*H188,2)</f>
        <v>454.4</v>
      </c>
      <c r="BL188" s="19" t="s">
        <v>252</v>
      </c>
      <c r="BM188" s="186" t="s">
        <v>296</v>
      </c>
    </row>
    <row r="189" spans="1:65" s="2" customFormat="1">
      <c r="A189" s="36"/>
      <c r="B189" s="37"/>
      <c r="C189" s="38"/>
      <c r="D189" s="188" t="s">
        <v>143</v>
      </c>
      <c r="E189" s="38"/>
      <c r="F189" s="189" t="s">
        <v>297</v>
      </c>
      <c r="G189" s="38"/>
      <c r="H189" s="38"/>
      <c r="I189" s="190"/>
      <c r="J189" s="38"/>
      <c r="K189" s="38"/>
      <c r="L189" s="41"/>
      <c r="M189" s="191"/>
      <c r="N189" s="192"/>
      <c r="O189" s="66"/>
      <c r="P189" s="66"/>
      <c r="Q189" s="66"/>
      <c r="R189" s="66"/>
      <c r="S189" s="66"/>
      <c r="T189" s="67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9" t="s">
        <v>143</v>
      </c>
      <c r="AU189" s="19" t="s">
        <v>80</v>
      </c>
    </row>
    <row r="190" spans="1:65" s="2" customFormat="1">
      <c r="A190" s="36"/>
      <c r="B190" s="37"/>
      <c r="C190" s="38"/>
      <c r="D190" s="193" t="s">
        <v>145</v>
      </c>
      <c r="E190" s="38"/>
      <c r="F190" s="194" t="s">
        <v>298</v>
      </c>
      <c r="G190" s="38"/>
      <c r="H190" s="38"/>
      <c r="I190" s="190"/>
      <c r="J190" s="38"/>
      <c r="K190" s="38"/>
      <c r="L190" s="41"/>
      <c r="M190" s="191"/>
      <c r="N190" s="192"/>
      <c r="O190" s="66"/>
      <c r="P190" s="66"/>
      <c r="Q190" s="66"/>
      <c r="R190" s="66"/>
      <c r="S190" s="66"/>
      <c r="T190" s="67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9" t="s">
        <v>145</v>
      </c>
      <c r="AU190" s="19" t="s">
        <v>80</v>
      </c>
    </row>
    <row r="191" spans="1:65" s="13" customFormat="1">
      <c r="B191" s="195"/>
      <c r="C191" s="196"/>
      <c r="D191" s="188" t="s">
        <v>147</v>
      </c>
      <c r="E191" s="197" t="s">
        <v>19</v>
      </c>
      <c r="F191" s="198" t="s">
        <v>299</v>
      </c>
      <c r="G191" s="196"/>
      <c r="H191" s="199">
        <v>32</v>
      </c>
      <c r="I191" s="200"/>
      <c r="J191" s="196"/>
      <c r="K191" s="196"/>
      <c r="L191" s="201"/>
      <c r="M191" s="202"/>
      <c r="N191" s="203"/>
      <c r="O191" s="203"/>
      <c r="P191" s="203"/>
      <c r="Q191" s="203"/>
      <c r="R191" s="203"/>
      <c r="S191" s="203"/>
      <c r="T191" s="204"/>
      <c r="AT191" s="205" t="s">
        <v>147</v>
      </c>
      <c r="AU191" s="205" t="s">
        <v>80</v>
      </c>
      <c r="AV191" s="13" t="s">
        <v>80</v>
      </c>
      <c r="AW191" s="13" t="s">
        <v>31</v>
      </c>
      <c r="AX191" s="13" t="s">
        <v>78</v>
      </c>
      <c r="AY191" s="205" t="s">
        <v>133</v>
      </c>
    </row>
    <row r="192" spans="1:65" s="12" customFormat="1" ht="22.8" customHeight="1">
      <c r="B192" s="159"/>
      <c r="C192" s="160"/>
      <c r="D192" s="161" t="s">
        <v>69</v>
      </c>
      <c r="E192" s="173" t="s">
        <v>300</v>
      </c>
      <c r="F192" s="173" t="s">
        <v>301</v>
      </c>
      <c r="G192" s="160"/>
      <c r="H192" s="160"/>
      <c r="I192" s="163"/>
      <c r="J192" s="174">
        <f>BK192</f>
        <v>4578.6000000000004</v>
      </c>
      <c r="K192" s="160"/>
      <c r="L192" s="165"/>
      <c r="M192" s="166"/>
      <c r="N192" s="167"/>
      <c r="O192" s="167"/>
      <c r="P192" s="168">
        <f>SUM(P193:P200)</f>
        <v>0</v>
      </c>
      <c r="Q192" s="167"/>
      <c r="R192" s="168">
        <f>SUM(R193:R200)</f>
        <v>0</v>
      </c>
      <c r="S192" s="167"/>
      <c r="T192" s="169">
        <f>SUM(T193:T200)</f>
        <v>1.5966400000000001</v>
      </c>
      <c r="AR192" s="170" t="s">
        <v>80</v>
      </c>
      <c r="AT192" s="171" t="s">
        <v>69</v>
      </c>
      <c r="AU192" s="171" t="s">
        <v>78</v>
      </c>
      <c r="AY192" s="170" t="s">
        <v>133</v>
      </c>
      <c r="BK192" s="172">
        <f>SUM(BK193:BK200)</f>
        <v>4578.6000000000004</v>
      </c>
    </row>
    <row r="193" spans="1:65" s="2" customFormat="1" ht="16.5" customHeight="1">
      <c r="A193" s="36"/>
      <c r="B193" s="37"/>
      <c r="C193" s="175" t="s">
        <v>302</v>
      </c>
      <c r="D193" s="175" t="s">
        <v>136</v>
      </c>
      <c r="E193" s="176" t="s">
        <v>303</v>
      </c>
      <c r="F193" s="177" t="s">
        <v>304</v>
      </c>
      <c r="G193" s="178" t="s">
        <v>139</v>
      </c>
      <c r="H193" s="179">
        <v>58.7</v>
      </c>
      <c r="I193" s="180">
        <v>78</v>
      </c>
      <c r="J193" s="181">
        <f>ROUND(I193*H193,2)</f>
        <v>4578.6000000000004</v>
      </c>
      <c r="K193" s="177" t="s">
        <v>140</v>
      </c>
      <c r="L193" s="41"/>
      <c r="M193" s="182" t="s">
        <v>19</v>
      </c>
      <c r="N193" s="183" t="s">
        <v>41</v>
      </c>
      <c r="O193" s="66"/>
      <c r="P193" s="184">
        <f>O193*H193</f>
        <v>0</v>
      </c>
      <c r="Q193" s="184">
        <v>0</v>
      </c>
      <c r="R193" s="184">
        <f>Q193*H193</f>
        <v>0</v>
      </c>
      <c r="S193" s="184">
        <v>2.7199999999999998E-2</v>
      </c>
      <c r="T193" s="185">
        <f>S193*H193</f>
        <v>1.5966400000000001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86" t="s">
        <v>252</v>
      </c>
      <c r="AT193" s="186" t="s">
        <v>136</v>
      </c>
      <c r="AU193" s="186" t="s">
        <v>80</v>
      </c>
      <c r="AY193" s="19" t="s">
        <v>133</v>
      </c>
      <c r="BE193" s="187">
        <f>IF(N193="základní",J193,0)</f>
        <v>4578.6000000000004</v>
      </c>
      <c r="BF193" s="187">
        <f>IF(N193="snížená",J193,0)</f>
        <v>0</v>
      </c>
      <c r="BG193" s="187">
        <f>IF(N193="zákl. přenesená",J193,0)</f>
        <v>0</v>
      </c>
      <c r="BH193" s="187">
        <f>IF(N193="sníž. přenesená",J193,0)</f>
        <v>0</v>
      </c>
      <c r="BI193" s="187">
        <f>IF(N193="nulová",J193,0)</f>
        <v>0</v>
      </c>
      <c r="BJ193" s="19" t="s">
        <v>78</v>
      </c>
      <c r="BK193" s="187">
        <f>ROUND(I193*H193,2)</f>
        <v>4578.6000000000004</v>
      </c>
      <c r="BL193" s="19" t="s">
        <v>252</v>
      </c>
      <c r="BM193" s="186" t="s">
        <v>305</v>
      </c>
    </row>
    <row r="194" spans="1:65" s="2" customFormat="1">
      <c r="A194" s="36"/>
      <c r="B194" s="37"/>
      <c r="C194" s="38"/>
      <c r="D194" s="188" t="s">
        <v>143</v>
      </c>
      <c r="E194" s="38"/>
      <c r="F194" s="189" t="s">
        <v>306</v>
      </c>
      <c r="G194" s="38"/>
      <c r="H194" s="38"/>
      <c r="I194" s="190"/>
      <c r="J194" s="38"/>
      <c r="K194" s="38"/>
      <c r="L194" s="41"/>
      <c r="M194" s="191"/>
      <c r="N194" s="192"/>
      <c r="O194" s="66"/>
      <c r="P194" s="66"/>
      <c r="Q194" s="66"/>
      <c r="R194" s="66"/>
      <c r="S194" s="66"/>
      <c r="T194" s="67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9" t="s">
        <v>143</v>
      </c>
      <c r="AU194" s="19" t="s">
        <v>80</v>
      </c>
    </row>
    <row r="195" spans="1:65" s="2" customFormat="1">
      <c r="A195" s="36"/>
      <c r="B195" s="37"/>
      <c r="C195" s="38"/>
      <c r="D195" s="193" t="s">
        <v>145</v>
      </c>
      <c r="E195" s="38"/>
      <c r="F195" s="194" t="s">
        <v>307</v>
      </c>
      <c r="G195" s="38"/>
      <c r="H195" s="38"/>
      <c r="I195" s="190"/>
      <c r="J195" s="38"/>
      <c r="K195" s="38"/>
      <c r="L195" s="41"/>
      <c r="M195" s="191"/>
      <c r="N195" s="192"/>
      <c r="O195" s="66"/>
      <c r="P195" s="66"/>
      <c r="Q195" s="66"/>
      <c r="R195" s="66"/>
      <c r="S195" s="66"/>
      <c r="T195" s="67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9" t="s">
        <v>145</v>
      </c>
      <c r="AU195" s="19" t="s">
        <v>80</v>
      </c>
    </row>
    <row r="196" spans="1:65" s="13" customFormat="1">
      <c r="B196" s="195"/>
      <c r="C196" s="196"/>
      <c r="D196" s="188" t="s">
        <v>147</v>
      </c>
      <c r="E196" s="197" t="s">
        <v>19</v>
      </c>
      <c r="F196" s="198" t="s">
        <v>308</v>
      </c>
      <c r="G196" s="196"/>
      <c r="H196" s="199">
        <v>26.8</v>
      </c>
      <c r="I196" s="200"/>
      <c r="J196" s="196"/>
      <c r="K196" s="196"/>
      <c r="L196" s="201"/>
      <c r="M196" s="202"/>
      <c r="N196" s="203"/>
      <c r="O196" s="203"/>
      <c r="P196" s="203"/>
      <c r="Q196" s="203"/>
      <c r="R196" s="203"/>
      <c r="S196" s="203"/>
      <c r="T196" s="204"/>
      <c r="AT196" s="205" t="s">
        <v>147</v>
      </c>
      <c r="AU196" s="205" t="s">
        <v>80</v>
      </c>
      <c r="AV196" s="13" t="s">
        <v>80</v>
      </c>
      <c r="AW196" s="13" t="s">
        <v>31</v>
      </c>
      <c r="AX196" s="13" t="s">
        <v>70</v>
      </c>
      <c r="AY196" s="205" t="s">
        <v>133</v>
      </c>
    </row>
    <row r="197" spans="1:65" s="13" customFormat="1">
      <c r="B197" s="195"/>
      <c r="C197" s="196"/>
      <c r="D197" s="188" t="s">
        <v>147</v>
      </c>
      <c r="E197" s="197" t="s">
        <v>19</v>
      </c>
      <c r="F197" s="198" t="s">
        <v>309</v>
      </c>
      <c r="G197" s="196"/>
      <c r="H197" s="199">
        <v>-4.7</v>
      </c>
      <c r="I197" s="200"/>
      <c r="J197" s="196"/>
      <c r="K197" s="196"/>
      <c r="L197" s="201"/>
      <c r="M197" s="202"/>
      <c r="N197" s="203"/>
      <c r="O197" s="203"/>
      <c r="P197" s="203"/>
      <c r="Q197" s="203"/>
      <c r="R197" s="203"/>
      <c r="S197" s="203"/>
      <c r="T197" s="204"/>
      <c r="AT197" s="205" t="s">
        <v>147</v>
      </c>
      <c r="AU197" s="205" t="s">
        <v>80</v>
      </c>
      <c r="AV197" s="13" t="s">
        <v>80</v>
      </c>
      <c r="AW197" s="13" t="s">
        <v>31</v>
      </c>
      <c r="AX197" s="13" t="s">
        <v>70</v>
      </c>
      <c r="AY197" s="205" t="s">
        <v>133</v>
      </c>
    </row>
    <row r="198" spans="1:65" s="13" customFormat="1">
      <c r="B198" s="195"/>
      <c r="C198" s="196"/>
      <c r="D198" s="188" t="s">
        <v>147</v>
      </c>
      <c r="E198" s="197" t="s">
        <v>19</v>
      </c>
      <c r="F198" s="198" t="s">
        <v>217</v>
      </c>
      <c r="G198" s="196"/>
      <c r="H198" s="199">
        <v>41.2</v>
      </c>
      <c r="I198" s="200"/>
      <c r="J198" s="196"/>
      <c r="K198" s="196"/>
      <c r="L198" s="201"/>
      <c r="M198" s="202"/>
      <c r="N198" s="203"/>
      <c r="O198" s="203"/>
      <c r="P198" s="203"/>
      <c r="Q198" s="203"/>
      <c r="R198" s="203"/>
      <c r="S198" s="203"/>
      <c r="T198" s="204"/>
      <c r="AT198" s="205" t="s">
        <v>147</v>
      </c>
      <c r="AU198" s="205" t="s">
        <v>80</v>
      </c>
      <c r="AV198" s="13" t="s">
        <v>80</v>
      </c>
      <c r="AW198" s="13" t="s">
        <v>31</v>
      </c>
      <c r="AX198" s="13" t="s">
        <v>70</v>
      </c>
      <c r="AY198" s="205" t="s">
        <v>133</v>
      </c>
    </row>
    <row r="199" spans="1:65" s="13" customFormat="1">
      <c r="B199" s="195"/>
      <c r="C199" s="196"/>
      <c r="D199" s="188" t="s">
        <v>147</v>
      </c>
      <c r="E199" s="197" t="s">
        <v>19</v>
      </c>
      <c r="F199" s="198" t="s">
        <v>310</v>
      </c>
      <c r="G199" s="196"/>
      <c r="H199" s="199">
        <v>-4.5999999999999996</v>
      </c>
      <c r="I199" s="200"/>
      <c r="J199" s="196"/>
      <c r="K199" s="196"/>
      <c r="L199" s="201"/>
      <c r="M199" s="202"/>
      <c r="N199" s="203"/>
      <c r="O199" s="203"/>
      <c r="P199" s="203"/>
      <c r="Q199" s="203"/>
      <c r="R199" s="203"/>
      <c r="S199" s="203"/>
      <c r="T199" s="204"/>
      <c r="AT199" s="205" t="s">
        <v>147</v>
      </c>
      <c r="AU199" s="205" t="s">
        <v>80</v>
      </c>
      <c r="AV199" s="13" t="s">
        <v>80</v>
      </c>
      <c r="AW199" s="13" t="s">
        <v>31</v>
      </c>
      <c r="AX199" s="13" t="s">
        <v>70</v>
      </c>
      <c r="AY199" s="205" t="s">
        <v>133</v>
      </c>
    </row>
    <row r="200" spans="1:65" s="14" customFormat="1">
      <c r="B200" s="206"/>
      <c r="C200" s="207"/>
      <c r="D200" s="188" t="s">
        <v>147</v>
      </c>
      <c r="E200" s="208" t="s">
        <v>19</v>
      </c>
      <c r="F200" s="209" t="s">
        <v>165</v>
      </c>
      <c r="G200" s="207"/>
      <c r="H200" s="210">
        <v>58.7</v>
      </c>
      <c r="I200" s="211"/>
      <c r="J200" s="207"/>
      <c r="K200" s="207"/>
      <c r="L200" s="212"/>
      <c r="M200" s="227"/>
      <c r="N200" s="228"/>
      <c r="O200" s="228"/>
      <c r="P200" s="228"/>
      <c r="Q200" s="228"/>
      <c r="R200" s="228"/>
      <c r="S200" s="228"/>
      <c r="T200" s="229"/>
      <c r="AT200" s="216" t="s">
        <v>147</v>
      </c>
      <c r="AU200" s="216" t="s">
        <v>80</v>
      </c>
      <c r="AV200" s="14" t="s">
        <v>141</v>
      </c>
      <c r="AW200" s="14" t="s">
        <v>31</v>
      </c>
      <c r="AX200" s="14" t="s">
        <v>78</v>
      </c>
      <c r="AY200" s="216" t="s">
        <v>133</v>
      </c>
    </row>
    <row r="201" spans="1:65" s="2" customFormat="1" ht="6.9" customHeight="1">
      <c r="A201" s="36"/>
      <c r="B201" s="49"/>
      <c r="C201" s="50"/>
      <c r="D201" s="50"/>
      <c r="E201" s="50"/>
      <c r="F201" s="50"/>
      <c r="G201" s="50"/>
      <c r="H201" s="50"/>
      <c r="I201" s="50"/>
      <c r="J201" s="50"/>
      <c r="K201" s="50"/>
      <c r="L201" s="41"/>
      <c r="M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</row>
  </sheetData>
  <sheetProtection algorithmName="SHA-512" hashValue="Lx9Q4016QZ/8KyT1nsqVVMZJUC5lR4STrk6Tsn95iShg6cZW1axh5BbmHm1g6vNV5MMU2ASr1XnjAPVsNaFW9Q==" saltValue="P4j7GHj/3TVJwuTkcqW193ZUz/Yht6reyWCB/t+fo5nwd4pRCCxCouP62bhKmHS6U/VcGMprm0gCXuPgsD05/Q==" spinCount="100000" sheet="1" objects="1" scenarios="1" formatColumns="0" formatRows="0" autoFilter="0"/>
  <autoFilter ref="C86:K200" xr:uid="{00000000-0009-0000-0000-000001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2" r:id="rId1" xr:uid="{00000000-0004-0000-0100-000000000000}"/>
    <hyperlink ref="F96" r:id="rId2" xr:uid="{00000000-0004-0000-0100-000001000000}"/>
    <hyperlink ref="F100" r:id="rId3" xr:uid="{00000000-0004-0000-0100-000002000000}"/>
    <hyperlink ref="F108" r:id="rId4" xr:uid="{00000000-0004-0000-0100-000003000000}"/>
    <hyperlink ref="F112" r:id="rId5" xr:uid="{00000000-0004-0000-0100-000004000000}"/>
    <hyperlink ref="F120" r:id="rId6" xr:uid="{00000000-0004-0000-0100-000005000000}"/>
    <hyperlink ref="F126" r:id="rId7" xr:uid="{00000000-0004-0000-0100-000006000000}"/>
    <hyperlink ref="F130" r:id="rId8" xr:uid="{00000000-0004-0000-0100-000007000000}"/>
    <hyperlink ref="F148" r:id="rId9" xr:uid="{00000000-0004-0000-0100-000008000000}"/>
    <hyperlink ref="F151" r:id="rId10" xr:uid="{00000000-0004-0000-0100-000009000000}"/>
    <hyperlink ref="F154" r:id="rId11" xr:uid="{00000000-0004-0000-0100-00000A000000}"/>
    <hyperlink ref="F158" r:id="rId12" xr:uid="{00000000-0004-0000-0100-00000B000000}"/>
    <hyperlink ref="F163" r:id="rId13" xr:uid="{00000000-0004-0000-0100-00000C000000}"/>
    <hyperlink ref="F171" r:id="rId14" xr:uid="{00000000-0004-0000-0100-00000D000000}"/>
    <hyperlink ref="F174" r:id="rId15" xr:uid="{00000000-0004-0000-0100-00000E000000}"/>
    <hyperlink ref="F178" r:id="rId16" xr:uid="{00000000-0004-0000-0100-00000F000000}"/>
    <hyperlink ref="F183" r:id="rId17" xr:uid="{00000000-0004-0000-0100-000010000000}"/>
    <hyperlink ref="F186" r:id="rId18" xr:uid="{00000000-0004-0000-0100-000011000000}"/>
    <hyperlink ref="F190" r:id="rId19" xr:uid="{00000000-0004-0000-0100-000012000000}"/>
    <hyperlink ref="F195" r:id="rId20" xr:uid="{00000000-0004-0000-0100-000013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531"/>
  <sheetViews>
    <sheetView showGridLines="0" topLeftCell="A470" workbookViewId="0">
      <selection activeCell="I504" sqref="I504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9" t="s">
        <v>83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80</v>
      </c>
    </row>
    <row r="4" spans="1:46" s="1" customFormat="1" ht="24.9" customHeight="1">
      <c r="B4" s="22"/>
      <c r="D4" s="105" t="s">
        <v>103</v>
      </c>
      <c r="L4" s="22"/>
      <c r="M4" s="106" t="s">
        <v>10</v>
      </c>
      <c r="AT4" s="19" t="s">
        <v>4</v>
      </c>
    </row>
    <row r="5" spans="1:46" s="1" customFormat="1" ht="6.9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81" t="str">
        <f>'Rekapitulace stavby'!K6</f>
        <v>Rekonstrukce školní jídelny - výdejny - Gymnázium Polička</v>
      </c>
      <c r="F7" s="382"/>
      <c r="G7" s="382"/>
      <c r="H7" s="382"/>
      <c r="L7" s="22"/>
    </row>
    <row r="8" spans="1:46" s="2" customFormat="1" ht="12" customHeight="1">
      <c r="A8" s="36"/>
      <c r="B8" s="41"/>
      <c r="C8" s="36"/>
      <c r="D8" s="107" t="s">
        <v>104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3" t="s">
        <v>311</v>
      </c>
      <c r="F9" s="384"/>
      <c r="G9" s="384"/>
      <c r="H9" s="384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>
        <f>'Rekapitulace stavby'!AN8</f>
        <v>45947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8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24</v>
      </c>
      <c r="E14" s="36"/>
      <c r="F14" s="36"/>
      <c r="G14" s="36"/>
      <c r="H14" s="36"/>
      <c r="I14" s="107" t="s">
        <v>25</v>
      </c>
      <c r="J14" s="109" t="s">
        <v>19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26</v>
      </c>
      <c r="F15" s="36"/>
      <c r="G15" s="36"/>
      <c r="H15" s="36"/>
      <c r="I15" s="107" t="s">
        <v>27</v>
      </c>
      <c r="J15" s="109" t="s">
        <v>19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28</v>
      </c>
      <c r="E17" s="36"/>
      <c r="F17" s="36"/>
      <c r="G17" s="36"/>
      <c r="H17" s="36"/>
      <c r="I17" s="107" t="s">
        <v>25</v>
      </c>
      <c r="J17" s="32" t="str">
        <f>'Rekapitulace stavby'!AN13</f>
        <v>06544754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5" t="str">
        <f>'Rekapitulace stavby'!E14</f>
        <v xml:space="preserve">TSM Design s.r.o. , Srnská 46, Hlinsko 539 01 </v>
      </c>
      <c r="F18" s="386"/>
      <c r="G18" s="386"/>
      <c r="H18" s="386"/>
      <c r="I18" s="107" t="s">
        <v>27</v>
      </c>
      <c r="J18" s="32" t="str">
        <f>'Rekapitulace stavby'!AN14</f>
        <v>CZ06544754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29</v>
      </c>
      <c r="E20" s="36"/>
      <c r="F20" s="36"/>
      <c r="G20" s="36"/>
      <c r="H20" s="36"/>
      <c r="I20" s="107" t="s">
        <v>25</v>
      </c>
      <c r="J20" s="109" t="s">
        <v>19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30</v>
      </c>
      <c r="F21" s="36"/>
      <c r="G21" s="36"/>
      <c r="H21" s="36"/>
      <c r="I21" s="107" t="s">
        <v>27</v>
      </c>
      <c r="J21" s="109" t="s">
        <v>19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32</v>
      </c>
      <c r="E23" s="36"/>
      <c r="F23" s="36"/>
      <c r="G23" s="36"/>
      <c r="H23" s="36"/>
      <c r="I23" s="107" t="s">
        <v>25</v>
      </c>
      <c r="J23" s="109" t="str">
        <f>IF('Rekapitulace stavby'!AN19="","",'Rekapitulace stavby'!AN19)</f>
        <v/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tr">
        <f>IF('Rekapitulace stavby'!E20="","",'Rekapitulace stavby'!E20)</f>
        <v xml:space="preserve"> </v>
      </c>
      <c r="F24" s="36"/>
      <c r="G24" s="36"/>
      <c r="H24" s="36"/>
      <c r="I24" s="107" t="s">
        <v>27</v>
      </c>
      <c r="J24" s="109" t="str">
        <f>IF('Rekapitulace stavby'!AN20="","",'Rekapitulace stavby'!AN20)</f>
        <v/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34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7" t="s">
        <v>19</v>
      </c>
      <c r="F27" s="387"/>
      <c r="G27" s="387"/>
      <c r="H27" s="387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36</v>
      </c>
      <c r="E30" s="36"/>
      <c r="F30" s="36"/>
      <c r="G30" s="36"/>
      <c r="H30" s="36"/>
      <c r="I30" s="36"/>
      <c r="J30" s="116">
        <f>ROUND(J95, 2)</f>
        <v>1722265.85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7" t="s">
        <v>38</v>
      </c>
      <c r="G32" s="36"/>
      <c r="H32" s="36"/>
      <c r="I32" s="117" t="s">
        <v>37</v>
      </c>
      <c r="J32" s="117" t="s">
        <v>39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18" t="s">
        <v>40</v>
      </c>
      <c r="E33" s="107" t="s">
        <v>41</v>
      </c>
      <c r="F33" s="119">
        <f>ROUND((SUM(BE95:BE530)),  2)</f>
        <v>1722265.85</v>
      </c>
      <c r="G33" s="36"/>
      <c r="H33" s="36"/>
      <c r="I33" s="120">
        <v>0.21</v>
      </c>
      <c r="J33" s="119">
        <f>ROUND(((SUM(BE95:BE530))*I33),  2)</f>
        <v>361675.83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07" t="s">
        <v>42</v>
      </c>
      <c r="F34" s="119">
        <f>ROUND((SUM(BF95:BF530)),  2)</f>
        <v>0</v>
      </c>
      <c r="G34" s="36"/>
      <c r="H34" s="36"/>
      <c r="I34" s="120">
        <v>0.12</v>
      </c>
      <c r="J34" s="119">
        <f>ROUND(((SUM(BF95:BF530))*I34),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07" t="s">
        <v>43</v>
      </c>
      <c r="F35" s="119">
        <f>ROUND((SUM(BG95:BG530)),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07" t="s">
        <v>44</v>
      </c>
      <c r="F36" s="119">
        <f>ROUND((SUM(BH95:BH530)),  2)</f>
        <v>0</v>
      </c>
      <c r="G36" s="36"/>
      <c r="H36" s="36"/>
      <c r="I36" s="120">
        <v>0.12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7" t="s">
        <v>45</v>
      </c>
      <c r="F37" s="119">
        <f>ROUND((SUM(BI95:BI530)),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46</v>
      </c>
      <c r="E39" s="123"/>
      <c r="F39" s="123"/>
      <c r="G39" s="124" t="s">
        <v>47</v>
      </c>
      <c r="H39" s="125" t="s">
        <v>48</v>
      </c>
      <c r="I39" s="123"/>
      <c r="J39" s="126">
        <f>SUM(J30:J37)</f>
        <v>2083941.6800000002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" customHeight="1">
      <c r="A45" s="36"/>
      <c r="B45" s="37"/>
      <c r="C45" s="25" t="s">
        <v>106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9" t="str">
        <f>E7</f>
        <v>Rekonstrukce školní jídelny - výdejny - Gymnázium Polička</v>
      </c>
      <c r="F48" s="380"/>
      <c r="G48" s="380"/>
      <c r="H48" s="380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104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0" t="str">
        <f>E9</f>
        <v>SO 01.2 - Nové konstrukce</v>
      </c>
      <c r="F50" s="378"/>
      <c r="G50" s="378"/>
      <c r="H50" s="378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Polička</v>
      </c>
      <c r="G52" s="38"/>
      <c r="H52" s="38"/>
      <c r="I52" s="31" t="s">
        <v>23</v>
      </c>
      <c r="J52" s="61">
        <f>IF(J12="","",J12)</f>
        <v>45947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40.049999999999997" customHeight="1">
      <c r="A54" s="36"/>
      <c r="B54" s="37"/>
      <c r="C54" s="31" t="s">
        <v>24</v>
      </c>
      <c r="D54" s="38"/>
      <c r="E54" s="38"/>
      <c r="F54" s="29" t="str">
        <f>E15</f>
        <v>Gymnázium Polička, nábř.Svobody 306,572 01 Polička</v>
      </c>
      <c r="G54" s="38"/>
      <c r="H54" s="38"/>
      <c r="I54" s="31" t="s">
        <v>29</v>
      </c>
      <c r="J54" s="34" t="str">
        <f>E21</f>
        <v xml:space="preserve">KALVODA &amp; KOSNAR ARCHITEKTI 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15" customHeight="1">
      <c r="A55" s="36"/>
      <c r="B55" s="37"/>
      <c r="C55" s="31" t="s">
        <v>28</v>
      </c>
      <c r="D55" s="38"/>
      <c r="E55" s="38"/>
      <c r="F55" s="29" t="str">
        <f>IF(E18="","",E18)</f>
        <v xml:space="preserve">TSM Design s.r.o. , Srnská 46, Hlinsko 539 01 </v>
      </c>
      <c r="G55" s="38"/>
      <c r="H55" s="38"/>
      <c r="I55" s="31" t="s">
        <v>32</v>
      </c>
      <c r="J55" s="34" t="str">
        <f>E24</f>
        <v xml:space="preserve"> 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107</v>
      </c>
      <c r="D57" s="133"/>
      <c r="E57" s="133"/>
      <c r="F57" s="133"/>
      <c r="G57" s="133"/>
      <c r="H57" s="133"/>
      <c r="I57" s="133"/>
      <c r="J57" s="134" t="s">
        <v>108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8" customHeight="1">
      <c r="A59" s="36"/>
      <c r="B59" s="37"/>
      <c r="C59" s="135" t="s">
        <v>68</v>
      </c>
      <c r="D59" s="38"/>
      <c r="E59" s="38"/>
      <c r="F59" s="38"/>
      <c r="G59" s="38"/>
      <c r="H59" s="38"/>
      <c r="I59" s="38"/>
      <c r="J59" s="79">
        <f>J95</f>
        <v>1722265.85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109</v>
      </c>
    </row>
    <row r="60" spans="1:47" s="9" customFormat="1" ht="24.9" customHeight="1">
      <c r="B60" s="136"/>
      <c r="C60" s="137"/>
      <c r="D60" s="138" t="s">
        <v>110</v>
      </c>
      <c r="E60" s="139"/>
      <c r="F60" s="139"/>
      <c r="G60" s="139"/>
      <c r="H60" s="139"/>
      <c r="I60" s="139"/>
      <c r="J60" s="140">
        <f>J96</f>
        <v>307099.23</v>
      </c>
      <c r="K60" s="137"/>
      <c r="L60" s="141"/>
    </row>
    <row r="61" spans="1:47" s="10" customFormat="1" ht="19.95" customHeight="1">
      <c r="B61" s="142"/>
      <c r="C61" s="143"/>
      <c r="D61" s="144" t="s">
        <v>312</v>
      </c>
      <c r="E61" s="145"/>
      <c r="F61" s="145"/>
      <c r="G61" s="145"/>
      <c r="H61" s="145"/>
      <c r="I61" s="145"/>
      <c r="J61" s="146">
        <f>J97</f>
        <v>94042.09</v>
      </c>
      <c r="K61" s="143"/>
      <c r="L61" s="147"/>
    </row>
    <row r="62" spans="1:47" s="10" customFormat="1" ht="19.95" customHeight="1">
      <c r="B62" s="142"/>
      <c r="C62" s="143"/>
      <c r="D62" s="144" t="s">
        <v>313</v>
      </c>
      <c r="E62" s="145"/>
      <c r="F62" s="145"/>
      <c r="G62" s="145"/>
      <c r="H62" s="145"/>
      <c r="I62" s="145"/>
      <c r="J62" s="146">
        <f>J151</f>
        <v>178553.38999999998</v>
      </c>
      <c r="K62" s="143"/>
      <c r="L62" s="147"/>
    </row>
    <row r="63" spans="1:47" s="10" customFormat="1" ht="19.95" customHeight="1">
      <c r="B63" s="142"/>
      <c r="C63" s="143"/>
      <c r="D63" s="144" t="s">
        <v>111</v>
      </c>
      <c r="E63" s="145"/>
      <c r="F63" s="145"/>
      <c r="G63" s="145"/>
      <c r="H63" s="145"/>
      <c r="I63" s="145"/>
      <c r="J63" s="146">
        <f>J225</f>
        <v>25852.75</v>
      </c>
      <c r="K63" s="143"/>
      <c r="L63" s="147"/>
    </row>
    <row r="64" spans="1:47" s="10" customFormat="1" ht="19.95" customHeight="1">
      <c r="B64" s="142"/>
      <c r="C64" s="143"/>
      <c r="D64" s="144" t="s">
        <v>314</v>
      </c>
      <c r="E64" s="145"/>
      <c r="F64" s="145"/>
      <c r="G64" s="145"/>
      <c r="H64" s="145"/>
      <c r="I64" s="145"/>
      <c r="J64" s="146">
        <f>J234</f>
        <v>8651</v>
      </c>
      <c r="K64" s="143"/>
      <c r="L64" s="147"/>
    </row>
    <row r="65" spans="1:31" s="9" customFormat="1" ht="24.9" customHeight="1">
      <c r="B65" s="136"/>
      <c r="C65" s="137"/>
      <c r="D65" s="138" t="s">
        <v>113</v>
      </c>
      <c r="E65" s="139"/>
      <c r="F65" s="139"/>
      <c r="G65" s="139"/>
      <c r="H65" s="139"/>
      <c r="I65" s="139"/>
      <c r="J65" s="140">
        <f>J238</f>
        <v>1415166.62</v>
      </c>
      <c r="K65" s="137"/>
      <c r="L65" s="141"/>
    </row>
    <row r="66" spans="1:31" s="10" customFormat="1" ht="19.95" customHeight="1">
      <c r="B66" s="142"/>
      <c r="C66" s="143"/>
      <c r="D66" s="144" t="s">
        <v>315</v>
      </c>
      <c r="E66" s="145"/>
      <c r="F66" s="145"/>
      <c r="G66" s="145"/>
      <c r="H66" s="145"/>
      <c r="I66" s="145"/>
      <c r="J66" s="146">
        <f>J239</f>
        <v>177248.41</v>
      </c>
      <c r="K66" s="143"/>
      <c r="L66" s="147"/>
    </row>
    <row r="67" spans="1:31" s="10" customFormat="1" ht="19.95" customHeight="1">
      <c r="B67" s="142"/>
      <c r="C67" s="143"/>
      <c r="D67" s="144" t="s">
        <v>114</v>
      </c>
      <c r="E67" s="145"/>
      <c r="F67" s="145"/>
      <c r="G67" s="145"/>
      <c r="H67" s="145"/>
      <c r="I67" s="145"/>
      <c r="J67" s="146">
        <f>J255</f>
        <v>36506.74</v>
      </c>
      <c r="K67" s="143"/>
      <c r="L67" s="147"/>
    </row>
    <row r="68" spans="1:31" s="10" customFormat="1" ht="19.95" customHeight="1">
      <c r="B68" s="142"/>
      <c r="C68" s="143"/>
      <c r="D68" s="144" t="s">
        <v>316</v>
      </c>
      <c r="E68" s="145"/>
      <c r="F68" s="145"/>
      <c r="G68" s="145"/>
      <c r="H68" s="145"/>
      <c r="I68" s="145"/>
      <c r="J68" s="146">
        <f>J272</f>
        <v>445183.97</v>
      </c>
      <c r="K68" s="143"/>
      <c r="L68" s="147"/>
    </row>
    <row r="69" spans="1:31" s="10" customFormat="1" ht="19.95" customHeight="1">
      <c r="B69" s="142"/>
      <c r="C69" s="143"/>
      <c r="D69" s="144" t="s">
        <v>317</v>
      </c>
      <c r="E69" s="145"/>
      <c r="F69" s="145"/>
      <c r="G69" s="145"/>
      <c r="H69" s="145"/>
      <c r="I69" s="145"/>
      <c r="J69" s="146">
        <f>J300</f>
        <v>126963.8</v>
      </c>
      <c r="K69" s="143"/>
      <c r="L69" s="147"/>
    </row>
    <row r="70" spans="1:31" s="10" customFormat="1" ht="19.95" customHeight="1">
      <c r="B70" s="142"/>
      <c r="C70" s="143"/>
      <c r="D70" s="144" t="s">
        <v>115</v>
      </c>
      <c r="E70" s="145"/>
      <c r="F70" s="145"/>
      <c r="G70" s="145"/>
      <c r="H70" s="145"/>
      <c r="I70" s="145"/>
      <c r="J70" s="146">
        <f>J317</f>
        <v>77949.98000000001</v>
      </c>
      <c r="K70" s="143"/>
      <c r="L70" s="147"/>
    </row>
    <row r="71" spans="1:31" s="10" customFormat="1" ht="19.95" customHeight="1">
      <c r="B71" s="142"/>
      <c r="C71" s="143"/>
      <c r="D71" s="144" t="s">
        <v>116</v>
      </c>
      <c r="E71" s="145"/>
      <c r="F71" s="145"/>
      <c r="G71" s="145"/>
      <c r="H71" s="145"/>
      <c r="I71" s="145"/>
      <c r="J71" s="146">
        <f>J357</f>
        <v>109032.01000000001</v>
      </c>
      <c r="K71" s="143"/>
      <c r="L71" s="147"/>
    </row>
    <row r="72" spans="1:31" s="10" customFormat="1" ht="19.95" customHeight="1">
      <c r="B72" s="142"/>
      <c r="C72" s="143"/>
      <c r="D72" s="144" t="s">
        <v>117</v>
      </c>
      <c r="E72" s="145"/>
      <c r="F72" s="145"/>
      <c r="G72" s="145"/>
      <c r="H72" s="145"/>
      <c r="I72" s="145"/>
      <c r="J72" s="146">
        <f>J396</f>
        <v>138346.34</v>
      </c>
      <c r="K72" s="143"/>
      <c r="L72" s="147"/>
    </row>
    <row r="73" spans="1:31" s="10" customFormat="1" ht="19.95" customHeight="1">
      <c r="B73" s="142"/>
      <c r="C73" s="143"/>
      <c r="D73" s="144" t="s">
        <v>318</v>
      </c>
      <c r="E73" s="145"/>
      <c r="F73" s="145"/>
      <c r="G73" s="145"/>
      <c r="H73" s="145"/>
      <c r="I73" s="145"/>
      <c r="J73" s="146">
        <f>J458</f>
        <v>16290</v>
      </c>
      <c r="K73" s="143"/>
      <c r="L73" s="147"/>
    </row>
    <row r="74" spans="1:31" s="10" customFormat="1" ht="19.95" customHeight="1">
      <c r="B74" s="142"/>
      <c r="C74" s="143"/>
      <c r="D74" s="144" t="s">
        <v>319</v>
      </c>
      <c r="E74" s="145"/>
      <c r="F74" s="145"/>
      <c r="G74" s="145"/>
      <c r="H74" s="145"/>
      <c r="I74" s="145"/>
      <c r="J74" s="146">
        <f>J468</f>
        <v>262102.53</v>
      </c>
      <c r="K74" s="143"/>
      <c r="L74" s="147"/>
    </row>
    <row r="75" spans="1:31" s="10" customFormat="1" ht="19.95" customHeight="1">
      <c r="B75" s="142"/>
      <c r="C75" s="143"/>
      <c r="D75" s="144" t="s">
        <v>320</v>
      </c>
      <c r="E75" s="145"/>
      <c r="F75" s="145"/>
      <c r="G75" s="145"/>
      <c r="H75" s="145"/>
      <c r="I75" s="145"/>
      <c r="J75" s="146">
        <f>J513</f>
        <v>25542.84</v>
      </c>
      <c r="K75" s="143"/>
      <c r="L75" s="147"/>
    </row>
    <row r="76" spans="1:31" s="2" customFormat="1" ht="21.75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" customHeight="1">
      <c r="A77" s="36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pans="1:63" s="2" customFormat="1" ht="6.9" customHeight="1">
      <c r="A81" s="36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3" s="2" customFormat="1" ht="24.9" customHeight="1">
      <c r="A82" s="36"/>
      <c r="B82" s="37"/>
      <c r="C82" s="25" t="s">
        <v>118</v>
      </c>
      <c r="D82" s="38"/>
      <c r="E82" s="38"/>
      <c r="F82" s="38"/>
      <c r="G82" s="38"/>
      <c r="H82" s="38"/>
      <c r="I82" s="38"/>
      <c r="J82" s="38"/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3" s="2" customFormat="1" ht="6.9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3" s="2" customFormat="1" ht="12" customHeight="1">
      <c r="A84" s="36"/>
      <c r="B84" s="37"/>
      <c r="C84" s="31" t="s">
        <v>16</v>
      </c>
      <c r="D84" s="38"/>
      <c r="E84" s="38"/>
      <c r="F84" s="38"/>
      <c r="G84" s="38"/>
      <c r="H84" s="38"/>
      <c r="I84" s="38"/>
      <c r="J84" s="38"/>
      <c r="K84" s="38"/>
      <c r="L84" s="10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3" s="2" customFormat="1" ht="16.5" customHeight="1">
      <c r="A85" s="36"/>
      <c r="B85" s="37"/>
      <c r="C85" s="38"/>
      <c r="D85" s="38"/>
      <c r="E85" s="379" t="str">
        <f>E7</f>
        <v>Rekonstrukce školní jídelny - výdejny - Gymnázium Polička</v>
      </c>
      <c r="F85" s="380"/>
      <c r="G85" s="380"/>
      <c r="H85" s="380"/>
      <c r="I85" s="38"/>
      <c r="J85" s="38"/>
      <c r="K85" s="38"/>
      <c r="L85" s="10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3" s="2" customFormat="1" ht="12" customHeight="1">
      <c r="A86" s="36"/>
      <c r="B86" s="37"/>
      <c r="C86" s="31" t="s">
        <v>104</v>
      </c>
      <c r="D86" s="38"/>
      <c r="E86" s="38"/>
      <c r="F86" s="38"/>
      <c r="G86" s="38"/>
      <c r="H86" s="38"/>
      <c r="I86" s="38"/>
      <c r="J86" s="38"/>
      <c r="K86" s="38"/>
      <c r="L86" s="10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3" s="2" customFormat="1" ht="16.5" customHeight="1">
      <c r="A87" s="36"/>
      <c r="B87" s="37"/>
      <c r="C87" s="38"/>
      <c r="D87" s="38"/>
      <c r="E87" s="360" t="str">
        <f>E9</f>
        <v>SO 01.2 - Nové konstrukce</v>
      </c>
      <c r="F87" s="378"/>
      <c r="G87" s="378"/>
      <c r="H87" s="378"/>
      <c r="I87" s="38"/>
      <c r="J87" s="38"/>
      <c r="K87" s="38"/>
      <c r="L87" s="108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3" s="2" customFormat="1" ht="6.9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08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3" s="2" customFormat="1" ht="12" customHeight="1">
      <c r="A89" s="36"/>
      <c r="B89" s="37"/>
      <c r="C89" s="31" t="s">
        <v>21</v>
      </c>
      <c r="D89" s="38"/>
      <c r="E89" s="38"/>
      <c r="F89" s="29" t="str">
        <f>F12</f>
        <v>Polička</v>
      </c>
      <c r="G89" s="38"/>
      <c r="H89" s="38"/>
      <c r="I89" s="31" t="s">
        <v>23</v>
      </c>
      <c r="J89" s="61">
        <f>IF(J12="","",J12)</f>
        <v>45947</v>
      </c>
      <c r="K89" s="38"/>
      <c r="L89" s="108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3" s="2" customFormat="1" ht="6.9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108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3" s="2" customFormat="1" ht="40.049999999999997" customHeight="1">
      <c r="A91" s="36"/>
      <c r="B91" s="37"/>
      <c r="C91" s="31" t="s">
        <v>24</v>
      </c>
      <c r="D91" s="38"/>
      <c r="E91" s="38"/>
      <c r="F91" s="29" t="str">
        <f>E15</f>
        <v>Gymnázium Polička, nábř.Svobody 306,572 01 Polička</v>
      </c>
      <c r="G91" s="38"/>
      <c r="H91" s="38"/>
      <c r="I91" s="31" t="s">
        <v>29</v>
      </c>
      <c r="J91" s="34" t="str">
        <f>E21</f>
        <v xml:space="preserve">KALVODA &amp; KOSNAR ARCHITEKTI </v>
      </c>
      <c r="K91" s="38"/>
      <c r="L91" s="108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3" s="2" customFormat="1" ht="15.15" customHeight="1">
      <c r="A92" s="36"/>
      <c r="B92" s="37"/>
      <c r="C92" s="31" t="s">
        <v>28</v>
      </c>
      <c r="D92" s="38"/>
      <c r="E92" s="38"/>
      <c r="F92" s="29" t="str">
        <f>IF(E18="","",E18)</f>
        <v xml:space="preserve">TSM Design s.r.o. , Srnská 46, Hlinsko 539 01 </v>
      </c>
      <c r="G92" s="38"/>
      <c r="H92" s="38"/>
      <c r="I92" s="31" t="s">
        <v>32</v>
      </c>
      <c r="J92" s="34" t="str">
        <f>E24</f>
        <v xml:space="preserve"> </v>
      </c>
      <c r="K92" s="38"/>
      <c r="L92" s="108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63" s="2" customFormat="1" ht="10.35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108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63" s="11" customFormat="1" ht="29.25" customHeight="1">
      <c r="A94" s="148"/>
      <c r="B94" s="149"/>
      <c r="C94" s="150" t="s">
        <v>119</v>
      </c>
      <c r="D94" s="151" t="s">
        <v>55</v>
      </c>
      <c r="E94" s="151" t="s">
        <v>51</v>
      </c>
      <c r="F94" s="151" t="s">
        <v>52</v>
      </c>
      <c r="G94" s="151" t="s">
        <v>120</v>
      </c>
      <c r="H94" s="151" t="s">
        <v>121</v>
      </c>
      <c r="I94" s="151" t="s">
        <v>122</v>
      </c>
      <c r="J94" s="151" t="s">
        <v>108</v>
      </c>
      <c r="K94" s="152" t="s">
        <v>123</v>
      </c>
      <c r="L94" s="153"/>
      <c r="M94" s="70" t="s">
        <v>19</v>
      </c>
      <c r="N94" s="71" t="s">
        <v>40</v>
      </c>
      <c r="O94" s="71" t="s">
        <v>124</v>
      </c>
      <c r="P94" s="71" t="s">
        <v>125</v>
      </c>
      <c r="Q94" s="71" t="s">
        <v>126</v>
      </c>
      <c r="R94" s="71" t="s">
        <v>127</v>
      </c>
      <c r="S94" s="71" t="s">
        <v>128</v>
      </c>
      <c r="T94" s="72" t="s">
        <v>129</v>
      </c>
      <c r="U94" s="148"/>
      <c r="V94" s="148"/>
      <c r="W94" s="148"/>
      <c r="X94" s="148"/>
      <c r="Y94" s="148"/>
      <c r="Z94" s="148"/>
      <c r="AA94" s="148"/>
      <c r="AB94" s="148"/>
      <c r="AC94" s="148"/>
      <c r="AD94" s="148"/>
      <c r="AE94" s="148"/>
    </row>
    <row r="95" spans="1:63" s="2" customFormat="1" ht="22.8" customHeight="1">
      <c r="A95" s="36"/>
      <c r="B95" s="37"/>
      <c r="C95" s="77" t="s">
        <v>130</v>
      </c>
      <c r="D95" s="38"/>
      <c r="E95" s="38"/>
      <c r="F95" s="38"/>
      <c r="G95" s="38"/>
      <c r="H95" s="38"/>
      <c r="I95" s="38"/>
      <c r="J95" s="154">
        <f>BK95</f>
        <v>1722265.85</v>
      </c>
      <c r="K95" s="38"/>
      <c r="L95" s="41"/>
      <c r="M95" s="73"/>
      <c r="N95" s="155"/>
      <c r="O95" s="74"/>
      <c r="P95" s="156">
        <f>P96+P238</f>
        <v>0</v>
      </c>
      <c r="Q95" s="74"/>
      <c r="R95" s="156">
        <f>R96+R238</f>
        <v>27.794596389999999</v>
      </c>
      <c r="S95" s="74"/>
      <c r="T95" s="157">
        <f>T96+T238</f>
        <v>2.4965999999999999E-3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69</v>
      </c>
      <c r="AU95" s="19" t="s">
        <v>109</v>
      </c>
      <c r="BK95" s="158">
        <f>BK96+BK238</f>
        <v>1722265.85</v>
      </c>
    </row>
    <row r="96" spans="1:63" s="12" customFormat="1" ht="25.95" customHeight="1">
      <c r="B96" s="159"/>
      <c r="C96" s="160"/>
      <c r="D96" s="161" t="s">
        <v>69</v>
      </c>
      <c r="E96" s="162" t="s">
        <v>131</v>
      </c>
      <c r="F96" s="162" t="s">
        <v>132</v>
      </c>
      <c r="G96" s="160"/>
      <c r="H96" s="160"/>
      <c r="I96" s="163"/>
      <c r="J96" s="164">
        <f>BK96</f>
        <v>307099.23</v>
      </c>
      <c r="K96" s="160"/>
      <c r="L96" s="165"/>
      <c r="M96" s="166"/>
      <c r="N96" s="167"/>
      <c r="O96" s="167"/>
      <c r="P96" s="168">
        <f>P97+P151+P225+P234</f>
        <v>0</v>
      </c>
      <c r="Q96" s="167"/>
      <c r="R96" s="168">
        <f>R97+R151+R225+R234</f>
        <v>21.09984158</v>
      </c>
      <c r="S96" s="167"/>
      <c r="T96" s="169">
        <f>T97+T151+T225+T234</f>
        <v>2.4965999999999999E-3</v>
      </c>
      <c r="AR96" s="170" t="s">
        <v>78</v>
      </c>
      <c r="AT96" s="171" t="s">
        <v>69</v>
      </c>
      <c r="AU96" s="171" t="s">
        <v>70</v>
      </c>
      <c r="AY96" s="170" t="s">
        <v>133</v>
      </c>
      <c r="BK96" s="172">
        <f>BK97+BK151+BK225+BK234</f>
        <v>307099.23</v>
      </c>
    </row>
    <row r="97" spans="1:65" s="12" customFormat="1" ht="22.8" customHeight="1">
      <c r="B97" s="159"/>
      <c r="C97" s="160"/>
      <c r="D97" s="161" t="s">
        <v>69</v>
      </c>
      <c r="E97" s="173" t="s">
        <v>155</v>
      </c>
      <c r="F97" s="173" t="s">
        <v>321</v>
      </c>
      <c r="G97" s="160"/>
      <c r="H97" s="160"/>
      <c r="I97" s="163"/>
      <c r="J97" s="174">
        <f>BK97</f>
        <v>94042.09</v>
      </c>
      <c r="K97" s="160"/>
      <c r="L97" s="165"/>
      <c r="M97" s="166"/>
      <c r="N97" s="167"/>
      <c r="O97" s="167"/>
      <c r="P97" s="168">
        <f>SUM(P98:P150)</f>
        <v>0</v>
      </c>
      <c r="Q97" s="167"/>
      <c r="R97" s="168">
        <f>SUM(R98:R150)</f>
        <v>5.44890512</v>
      </c>
      <c r="S97" s="167"/>
      <c r="T97" s="169">
        <f>SUM(T98:T150)</f>
        <v>0</v>
      </c>
      <c r="AR97" s="170" t="s">
        <v>78</v>
      </c>
      <c r="AT97" s="171" t="s">
        <v>69</v>
      </c>
      <c r="AU97" s="171" t="s">
        <v>78</v>
      </c>
      <c r="AY97" s="170" t="s">
        <v>133</v>
      </c>
      <c r="BK97" s="172">
        <f>SUM(BK98:BK150)</f>
        <v>94042.09</v>
      </c>
    </row>
    <row r="98" spans="1:65" s="2" customFormat="1" ht="16.5" customHeight="1">
      <c r="A98" s="36"/>
      <c r="B98" s="37"/>
      <c r="C98" s="175" t="s">
        <v>78</v>
      </c>
      <c r="D98" s="175" t="s">
        <v>136</v>
      </c>
      <c r="E98" s="176" t="s">
        <v>322</v>
      </c>
      <c r="F98" s="177" t="s">
        <v>323</v>
      </c>
      <c r="G98" s="178" t="s">
        <v>139</v>
      </c>
      <c r="H98" s="179">
        <v>4.68</v>
      </c>
      <c r="I98" s="180">
        <v>1650</v>
      </c>
      <c r="J98" s="181">
        <f>ROUND(I98*H98,2)</f>
        <v>7722</v>
      </c>
      <c r="K98" s="177" t="s">
        <v>140</v>
      </c>
      <c r="L98" s="41"/>
      <c r="M98" s="182" t="s">
        <v>19</v>
      </c>
      <c r="N98" s="183" t="s">
        <v>41</v>
      </c>
      <c r="O98" s="66"/>
      <c r="P98" s="184">
        <f>O98*H98</f>
        <v>0</v>
      </c>
      <c r="Q98" s="184">
        <v>0.26225999999999999</v>
      </c>
      <c r="R98" s="184">
        <f>Q98*H98</f>
        <v>1.2273767999999998</v>
      </c>
      <c r="S98" s="184">
        <v>0</v>
      </c>
      <c r="T98" s="185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86" t="s">
        <v>141</v>
      </c>
      <c r="AT98" s="186" t="s">
        <v>136</v>
      </c>
      <c r="AU98" s="186" t="s">
        <v>80</v>
      </c>
      <c r="AY98" s="19" t="s">
        <v>133</v>
      </c>
      <c r="BE98" s="187">
        <f>IF(N98="základní",J98,0)</f>
        <v>7722</v>
      </c>
      <c r="BF98" s="187">
        <f>IF(N98="snížená",J98,0)</f>
        <v>0</v>
      </c>
      <c r="BG98" s="187">
        <f>IF(N98="zákl. přenesená",J98,0)</f>
        <v>0</v>
      </c>
      <c r="BH98" s="187">
        <f>IF(N98="sníž. přenesená",J98,0)</f>
        <v>0</v>
      </c>
      <c r="BI98" s="187">
        <f>IF(N98="nulová",J98,0)</f>
        <v>0</v>
      </c>
      <c r="BJ98" s="19" t="s">
        <v>78</v>
      </c>
      <c r="BK98" s="187">
        <f>ROUND(I98*H98,2)</f>
        <v>7722</v>
      </c>
      <c r="BL98" s="19" t="s">
        <v>141</v>
      </c>
      <c r="BM98" s="186" t="s">
        <v>324</v>
      </c>
    </row>
    <row r="99" spans="1:65" s="2" customFormat="1" ht="19.2">
      <c r="A99" s="36"/>
      <c r="B99" s="37"/>
      <c r="C99" s="38"/>
      <c r="D99" s="188" t="s">
        <v>143</v>
      </c>
      <c r="E99" s="38"/>
      <c r="F99" s="189" t="s">
        <v>325</v>
      </c>
      <c r="G99" s="38"/>
      <c r="H99" s="38"/>
      <c r="I99" s="190"/>
      <c r="J99" s="38"/>
      <c r="K99" s="38"/>
      <c r="L99" s="41"/>
      <c r="M99" s="191"/>
      <c r="N99" s="192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143</v>
      </c>
      <c r="AU99" s="19" t="s">
        <v>80</v>
      </c>
    </row>
    <row r="100" spans="1:65" s="2" customFormat="1">
      <c r="A100" s="36"/>
      <c r="B100" s="37"/>
      <c r="C100" s="38"/>
      <c r="D100" s="193" t="s">
        <v>145</v>
      </c>
      <c r="E100" s="38"/>
      <c r="F100" s="194" t="s">
        <v>326</v>
      </c>
      <c r="G100" s="38"/>
      <c r="H100" s="38"/>
      <c r="I100" s="190"/>
      <c r="J100" s="38"/>
      <c r="K100" s="38"/>
      <c r="L100" s="41"/>
      <c r="M100" s="191"/>
      <c r="N100" s="192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145</v>
      </c>
      <c r="AU100" s="19" t="s">
        <v>80</v>
      </c>
    </row>
    <row r="101" spans="1:65" s="13" customFormat="1">
      <c r="B101" s="195"/>
      <c r="C101" s="196"/>
      <c r="D101" s="188" t="s">
        <v>147</v>
      </c>
      <c r="E101" s="197" t="s">
        <v>19</v>
      </c>
      <c r="F101" s="198" t="s">
        <v>327</v>
      </c>
      <c r="G101" s="196"/>
      <c r="H101" s="199">
        <v>4.68</v>
      </c>
      <c r="I101" s="200"/>
      <c r="J101" s="196"/>
      <c r="K101" s="196"/>
      <c r="L101" s="201"/>
      <c r="M101" s="202"/>
      <c r="N101" s="203"/>
      <c r="O101" s="203"/>
      <c r="P101" s="203"/>
      <c r="Q101" s="203"/>
      <c r="R101" s="203"/>
      <c r="S101" s="203"/>
      <c r="T101" s="204"/>
      <c r="AT101" s="205" t="s">
        <v>147</v>
      </c>
      <c r="AU101" s="205" t="s">
        <v>80</v>
      </c>
      <c r="AV101" s="13" t="s">
        <v>80</v>
      </c>
      <c r="AW101" s="13" t="s">
        <v>31</v>
      </c>
      <c r="AX101" s="13" t="s">
        <v>78</v>
      </c>
      <c r="AY101" s="205" t="s">
        <v>133</v>
      </c>
    </row>
    <row r="102" spans="1:65" s="2" customFormat="1" ht="16.5" customHeight="1">
      <c r="A102" s="36"/>
      <c r="B102" s="37"/>
      <c r="C102" s="175" t="s">
        <v>80</v>
      </c>
      <c r="D102" s="175" t="s">
        <v>136</v>
      </c>
      <c r="E102" s="176" t="s">
        <v>328</v>
      </c>
      <c r="F102" s="177" t="s">
        <v>329</v>
      </c>
      <c r="G102" s="178" t="s">
        <v>223</v>
      </c>
      <c r="H102" s="179">
        <v>1.401</v>
      </c>
      <c r="I102" s="180">
        <v>9050</v>
      </c>
      <c r="J102" s="181">
        <f>ROUND(I102*H102,2)</f>
        <v>12679.05</v>
      </c>
      <c r="K102" s="177" t="s">
        <v>140</v>
      </c>
      <c r="L102" s="41"/>
      <c r="M102" s="182" t="s">
        <v>19</v>
      </c>
      <c r="N102" s="183" t="s">
        <v>41</v>
      </c>
      <c r="O102" s="66"/>
      <c r="P102" s="184">
        <f>O102*H102</f>
        <v>0</v>
      </c>
      <c r="Q102" s="184">
        <v>1.221E-2</v>
      </c>
      <c r="R102" s="184">
        <f>Q102*H102</f>
        <v>1.710621E-2</v>
      </c>
      <c r="S102" s="184">
        <v>0</v>
      </c>
      <c r="T102" s="185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6" t="s">
        <v>141</v>
      </c>
      <c r="AT102" s="186" t="s">
        <v>136</v>
      </c>
      <c r="AU102" s="186" t="s">
        <v>80</v>
      </c>
      <c r="AY102" s="19" t="s">
        <v>133</v>
      </c>
      <c r="BE102" s="187">
        <f>IF(N102="základní",J102,0)</f>
        <v>12679.05</v>
      </c>
      <c r="BF102" s="187">
        <f>IF(N102="snížená",J102,0)</f>
        <v>0</v>
      </c>
      <c r="BG102" s="187">
        <f>IF(N102="zákl. přenesená",J102,0)</f>
        <v>0</v>
      </c>
      <c r="BH102" s="187">
        <f>IF(N102="sníž. přenesená",J102,0)</f>
        <v>0</v>
      </c>
      <c r="BI102" s="187">
        <f>IF(N102="nulová",J102,0)</f>
        <v>0</v>
      </c>
      <c r="BJ102" s="19" t="s">
        <v>78</v>
      </c>
      <c r="BK102" s="187">
        <f>ROUND(I102*H102,2)</f>
        <v>12679.05</v>
      </c>
      <c r="BL102" s="19" t="s">
        <v>141</v>
      </c>
      <c r="BM102" s="186" t="s">
        <v>330</v>
      </c>
    </row>
    <row r="103" spans="1:65" s="2" customFormat="1">
      <c r="A103" s="36"/>
      <c r="B103" s="37"/>
      <c r="C103" s="38"/>
      <c r="D103" s="188" t="s">
        <v>143</v>
      </c>
      <c r="E103" s="38"/>
      <c r="F103" s="189" t="s">
        <v>331</v>
      </c>
      <c r="G103" s="38"/>
      <c r="H103" s="38"/>
      <c r="I103" s="190"/>
      <c r="J103" s="38"/>
      <c r="K103" s="38"/>
      <c r="L103" s="41"/>
      <c r="M103" s="191"/>
      <c r="N103" s="192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143</v>
      </c>
      <c r="AU103" s="19" t="s">
        <v>80</v>
      </c>
    </row>
    <row r="104" spans="1:65" s="2" customFormat="1">
      <c r="A104" s="36"/>
      <c r="B104" s="37"/>
      <c r="C104" s="38"/>
      <c r="D104" s="193" t="s">
        <v>145</v>
      </c>
      <c r="E104" s="38"/>
      <c r="F104" s="194" t="s">
        <v>332</v>
      </c>
      <c r="G104" s="38"/>
      <c r="H104" s="38"/>
      <c r="I104" s="190"/>
      <c r="J104" s="38"/>
      <c r="K104" s="38"/>
      <c r="L104" s="41"/>
      <c r="M104" s="191"/>
      <c r="N104" s="192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145</v>
      </c>
      <c r="AU104" s="19" t="s">
        <v>80</v>
      </c>
    </row>
    <row r="105" spans="1:65" s="13" customFormat="1">
      <c r="B105" s="195"/>
      <c r="C105" s="196"/>
      <c r="D105" s="188" t="s">
        <v>147</v>
      </c>
      <c r="E105" s="197" t="s">
        <v>19</v>
      </c>
      <c r="F105" s="198" t="s">
        <v>333</v>
      </c>
      <c r="G105" s="196"/>
      <c r="H105" s="199">
        <v>0.78</v>
      </c>
      <c r="I105" s="200"/>
      <c r="J105" s="196"/>
      <c r="K105" s="196"/>
      <c r="L105" s="201"/>
      <c r="M105" s="202"/>
      <c r="N105" s="203"/>
      <c r="O105" s="203"/>
      <c r="P105" s="203"/>
      <c r="Q105" s="203"/>
      <c r="R105" s="203"/>
      <c r="S105" s="203"/>
      <c r="T105" s="204"/>
      <c r="AT105" s="205" t="s">
        <v>147</v>
      </c>
      <c r="AU105" s="205" t="s">
        <v>80</v>
      </c>
      <c r="AV105" s="13" t="s">
        <v>80</v>
      </c>
      <c r="AW105" s="13" t="s">
        <v>31</v>
      </c>
      <c r="AX105" s="13" t="s">
        <v>70</v>
      </c>
      <c r="AY105" s="205" t="s">
        <v>133</v>
      </c>
    </row>
    <row r="106" spans="1:65" s="13" customFormat="1">
      <c r="B106" s="195"/>
      <c r="C106" s="196"/>
      <c r="D106" s="188" t="s">
        <v>147</v>
      </c>
      <c r="E106" s="197" t="s">
        <v>19</v>
      </c>
      <c r="F106" s="198" t="s">
        <v>334</v>
      </c>
      <c r="G106" s="196"/>
      <c r="H106" s="199">
        <v>0.434</v>
      </c>
      <c r="I106" s="200"/>
      <c r="J106" s="196"/>
      <c r="K106" s="196"/>
      <c r="L106" s="201"/>
      <c r="M106" s="202"/>
      <c r="N106" s="203"/>
      <c r="O106" s="203"/>
      <c r="P106" s="203"/>
      <c r="Q106" s="203"/>
      <c r="R106" s="203"/>
      <c r="S106" s="203"/>
      <c r="T106" s="204"/>
      <c r="AT106" s="205" t="s">
        <v>147</v>
      </c>
      <c r="AU106" s="205" t="s">
        <v>80</v>
      </c>
      <c r="AV106" s="13" t="s">
        <v>80</v>
      </c>
      <c r="AW106" s="13" t="s">
        <v>31</v>
      </c>
      <c r="AX106" s="13" t="s">
        <v>70</v>
      </c>
      <c r="AY106" s="205" t="s">
        <v>133</v>
      </c>
    </row>
    <row r="107" spans="1:65" s="13" customFormat="1">
      <c r="B107" s="195"/>
      <c r="C107" s="196"/>
      <c r="D107" s="188" t="s">
        <v>147</v>
      </c>
      <c r="E107" s="197" t="s">
        <v>19</v>
      </c>
      <c r="F107" s="198" t="s">
        <v>335</v>
      </c>
      <c r="G107" s="196"/>
      <c r="H107" s="199">
        <v>0.187</v>
      </c>
      <c r="I107" s="200"/>
      <c r="J107" s="196"/>
      <c r="K107" s="196"/>
      <c r="L107" s="201"/>
      <c r="M107" s="202"/>
      <c r="N107" s="203"/>
      <c r="O107" s="203"/>
      <c r="P107" s="203"/>
      <c r="Q107" s="203"/>
      <c r="R107" s="203"/>
      <c r="S107" s="203"/>
      <c r="T107" s="204"/>
      <c r="AT107" s="205" t="s">
        <v>147</v>
      </c>
      <c r="AU107" s="205" t="s">
        <v>80</v>
      </c>
      <c r="AV107" s="13" t="s">
        <v>80</v>
      </c>
      <c r="AW107" s="13" t="s">
        <v>31</v>
      </c>
      <c r="AX107" s="13" t="s">
        <v>70</v>
      </c>
      <c r="AY107" s="205" t="s">
        <v>133</v>
      </c>
    </row>
    <row r="108" spans="1:65" s="14" customFormat="1">
      <c r="B108" s="206"/>
      <c r="C108" s="207"/>
      <c r="D108" s="188" t="s">
        <v>147</v>
      </c>
      <c r="E108" s="208" t="s">
        <v>19</v>
      </c>
      <c r="F108" s="209" t="s">
        <v>165</v>
      </c>
      <c r="G108" s="207"/>
      <c r="H108" s="210">
        <v>1.401</v>
      </c>
      <c r="I108" s="211"/>
      <c r="J108" s="207"/>
      <c r="K108" s="207"/>
      <c r="L108" s="212"/>
      <c r="M108" s="213"/>
      <c r="N108" s="214"/>
      <c r="O108" s="214"/>
      <c r="P108" s="214"/>
      <c r="Q108" s="214"/>
      <c r="R108" s="214"/>
      <c r="S108" s="214"/>
      <c r="T108" s="215"/>
      <c r="AT108" s="216" t="s">
        <v>147</v>
      </c>
      <c r="AU108" s="216" t="s">
        <v>80</v>
      </c>
      <c r="AV108" s="14" t="s">
        <v>141</v>
      </c>
      <c r="AW108" s="14" t="s">
        <v>31</v>
      </c>
      <c r="AX108" s="14" t="s">
        <v>78</v>
      </c>
      <c r="AY108" s="216" t="s">
        <v>133</v>
      </c>
    </row>
    <row r="109" spans="1:65" s="2" customFormat="1" ht="16.5" customHeight="1">
      <c r="A109" s="36"/>
      <c r="B109" s="37"/>
      <c r="C109" s="230" t="s">
        <v>155</v>
      </c>
      <c r="D109" s="230" t="s">
        <v>336</v>
      </c>
      <c r="E109" s="231" t="s">
        <v>337</v>
      </c>
      <c r="F109" s="232" t="s">
        <v>338</v>
      </c>
      <c r="G109" s="233" t="s">
        <v>223</v>
      </c>
      <c r="H109" s="234">
        <v>0.434</v>
      </c>
      <c r="I109" s="235">
        <v>29500</v>
      </c>
      <c r="J109" s="236">
        <f>ROUND(I109*H109,2)</f>
        <v>12803</v>
      </c>
      <c r="K109" s="232" t="s">
        <v>140</v>
      </c>
      <c r="L109" s="237"/>
      <c r="M109" s="238" t="s">
        <v>19</v>
      </c>
      <c r="N109" s="239" t="s">
        <v>41</v>
      </c>
      <c r="O109" s="66"/>
      <c r="P109" s="184">
        <f>O109*H109</f>
        <v>0</v>
      </c>
      <c r="Q109" s="184">
        <v>1</v>
      </c>
      <c r="R109" s="184">
        <f>Q109*H109</f>
        <v>0.434</v>
      </c>
      <c r="S109" s="184">
        <v>0</v>
      </c>
      <c r="T109" s="185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86" t="s">
        <v>200</v>
      </c>
      <c r="AT109" s="186" t="s">
        <v>336</v>
      </c>
      <c r="AU109" s="186" t="s">
        <v>80</v>
      </c>
      <c r="AY109" s="19" t="s">
        <v>133</v>
      </c>
      <c r="BE109" s="187">
        <f>IF(N109="základní",J109,0)</f>
        <v>12803</v>
      </c>
      <c r="BF109" s="187">
        <f>IF(N109="snížená",J109,0)</f>
        <v>0</v>
      </c>
      <c r="BG109" s="187">
        <f>IF(N109="zákl. přenesená",J109,0)</f>
        <v>0</v>
      </c>
      <c r="BH109" s="187">
        <f>IF(N109="sníž. přenesená",J109,0)</f>
        <v>0</v>
      </c>
      <c r="BI109" s="187">
        <f>IF(N109="nulová",J109,0)</f>
        <v>0</v>
      </c>
      <c r="BJ109" s="19" t="s">
        <v>78</v>
      </c>
      <c r="BK109" s="187">
        <f>ROUND(I109*H109,2)</f>
        <v>12803</v>
      </c>
      <c r="BL109" s="19" t="s">
        <v>141</v>
      </c>
      <c r="BM109" s="186" t="s">
        <v>339</v>
      </c>
    </row>
    <row r="110" spans="1:65" s="2" customFormat="1">
      <c r="A110" s="36"/>
      <c r="B110" s="37"/>
      <c r="C110" s="38"/>
      <c r="D110" s="188" t="s">
        <v>143</v>
      </c>
      <c r="E110" s="38"/>
      <c r="F110" s="189" t="s">
        <v>338</v>
      </c>
      <c r="G110" s="38"/>
      <c r="H110" s="38"/>
      <c r="I110" s="190"/>
      <c r="J110" s="38"/>
      <c r="K110" s="38"/>
      <c r="L110" s="41"/>
      <c r="M110" s="191"/>
      <c r="N110" s="192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143</v>
      </c>
      <c r="AU110" s="19" t="s">
        <v>80</v>
      </c>
    </row>
    <row r="111" spans="1:65" s="2" customFormat="1" ht="16.5" customHeight="1">
      <c r="A111" s="36"/>
      <c r="B111" s="37"/>
      <c r="C111" s="230" t="s">
        <v>141</v>
      </c>
      <c r="D111" s="230" t="s">
        <v>336</v>
      </c>
      <c r="E111" s="231" t="s">
        <v>340</v>
      </c>
      <c r="F111" s="232" t="s">
        <v>341</v>
      </c>
      <c r="G111" s="233" t="s">
        <v>223</v>
      </c>
      <c r="H111" s="234">
        <v>0.187</v>
      </c>
      <c r="I111" s="235">
        <v>29500</v>
      </c>
      <c r="J111" s="236">
        <f>ROUND(I111*H111,2)</f>
        <v>5516.5</v>
      </c>
      <c r="K111" s="232" t="s">
        <v>140</v>
      </c>
      <c r="L111" s="237"/>
      <c r="M111" s="238" t="s">
        <v>19</v>
      </c>
      <c r="N111" s="239" t="s">
        <v>41</v>
      </c>
      <c r="O111" s="66"/>
      <c r="P111" s="184">
        <f>O111*H111</f>
        <v>0</v>
      </c>
      <c r="Q111" s="184">
        <v>1</v>
      </c>
      <c r="R111" s="184">
        <f>Q111*H111</f>
        <v>0.187</v>
      </c>
      <c r="S111" s="184">
        <v>0</v>
      </c>
      <c r="T111" s="185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86" t="s">
        <v>200</v>
      </c>
      <c r="AT111" s="186" t="s">
        <v>336</v>
      </c>
      <c r="AU111" s="186" t="s">
        <v>80</v>
      </c>
      <c r="AY111" s="19" t="s">
        <v>133</v>
      </c>
      <c r="BE111" s="187">
        <f>IF(N111="základní",J111,0)</f>
        <v>5516.5</v>
      </c>
      <c r="BF111" s="187">
        <f>IF(N111="snížená",J111,0)</f>
        <v>0</v>
      </c>
      <c r="BG111" s="187">
        <f>IF(N111="zákl. přenesená",J111,0)</f>
        <v>0</v>
      </c>
      <c r="BH111" s="187">
        <f>IF(N111="sníž. přenesená",J111,0)</f>
        <v>0</v>
      </c>
      <c r="BI111" s="187">
        <f>IF(N111="nulová",J111,0)</f>
        <v>0</v>
      </c>
      <c r="BJ111" s="19" t="s">
        <v>78</v>
      </c>
      <c r="BK111" s="187">
        <f>ROUND(I111*H111,2)</f>
        <v>5516.5</v>
      </c>
      <c r="BL111" s="19" t="s">
        <v>141</v>
      </c>
      <c r="BM111" s="186" t="s">
        <v>342</v>
      </c>
    </row>
    <row r="112" spans="1:65" s="2" customFormat="1">
      <c r="A112" s="36"/>
      <c r="B112" s="37"/>
      <c r="C112" s="38"/>
      <c r="D112" s="188" t="s">
        <v>143</v>
      </c>
      <c r="E112" s="38"/>
      <c r="F112" s="189" t="s">
        <v>341</v>
      </c>
      <c r="G112" s="38"/>
      <c r="H112" s="38"/>
      <c r="I112" s="190"/>
      <c r="J112" s="38"/>
      <c r="K112" s="38"/>
      <c r="L112" s="41"/>
      <c r="M112" s="191"/>
      <c r="N112" s="192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143</v>
      </c>
      <c r="AU112" s="19" t="s">
        <v>80</v>
      </c>
    </row>
    <row r="113" spans="1:65" s="2" customFormat="1" ht="16.5" customHeight="1">
      <c r="A113" s="36"/>
      <c r="B113" s="37"/>
      <c r="C113" s="230" t="s">
        <v>172</v>
      </c>
      <c r="D113" s="230" t="s">
        <v>336</v>
      </c>
      <c r="E113" s="231" t="s">
        <v>343</v>
      </c>
      <c r="F113" s="232" t="s">
        <v>344</v>
      </c>
      <c r="G113" s="233" t="s">
        <v>223</v>
      </c>
      <c r="H113" s="234">
        <v>0.78</v>
      </c>
      <c r="I113" s="235">
        <v>31000</v>
      </c>
      <c r="J113" s="236">
        <f>ROUND(I113*H113,2)</f>
        <v>24180</v>
      </c>
      <c r="K113" s="232" t="s">
        <v>140</v>
      </c>
      <c r="L113" s="237"/>
      <c r="M113" s="238" t="s">
        <v>19</v>
      </c>
      <c r="N113" s="239" t="s">
        <v>41</v>
      </c>
      <c r="O113" s="66"/>
      <c r="P113" s="184">
        <f>O113*H113</f>
        <v>0</v>
      </c>
      <c r="Q113" s="184">
        <v>1</v>
      </c>
      <c r="R113" s="184">
        <f>Q113*H113</f>
        <v>0.78</v>
      </c>
      <c r="S113" s="184">
        <v>0</v>
      </c>
      <c r="T113" s="185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86" t="s">
        <v>200</v>
      </c>
      <c r="AT113" s="186" t="s">
        <v>336</v>
      </c>
      <c r="AU113" s="186" t="s">
        <v>80</v>
      </c>
      <c r="AY113" s="19" t="s">
        <v>133</v>
      </c>
      <c r="BE113" s="187">
        <f>IF(N113="základní",J113,0)</f>
        <v>24180</v>
      </c>
      <c r="BF113" s="187">
        <f>IF(N113="snížená",J113,0)</f>
        <v>0</v>
      </c>
      <c r="BG113" s="187">
        <f>IF(N113="zákl. přenesená",J113,0)</f>
        <v>0</v>
      </c>
      <c r="BH113" s="187">
        <f>IF(N113="sníž. přenesená",J113,0)</f>
        <v>0</v>
      </c>
      <c r="BI113" s="187">
        <f>IF(N113="nulová",J113,0)</f>
        <v>0</v>
      </c>
      <c r="BJ113" s="19" t="s">
        <v>78</v>
      </c>
      <c r="BK113" s="187">
        <f>ROUND(I113*H113,2)</f>
        <v>24180</v>
      </c>
      <c r="BL113" s="19" t="s">
        <v>141</v>
      </c>
      <c r="BM113" s="186" t="s">
        <v>345</v>
      </c>
    </row>
    <row r="114" spans="1:65" s="2" customFormat="1">
      <c r="A114" s="36"/>
      <c r="B114" s="37"/>
      <c r="C114" s="38"/>
      <c r="D114" s="188" t="s">
        <v>143</v>
      </c>
      <c r="E114" s="38"/>
      <c r="F114" s="189" t="s">
        <v>344</v>
      </c>
      <c r="G114" s="38"/>
      <c r="H114" s="38"/>
      <c r="I114" s="190"/>
      <c r="J114" s="38"/>
      <c r="K114" s="38"/>
      <c r="L114" s="41"/>
      <c r="M114" s="191"/>
      <c r="N114" s="192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143</v>
      </c>
      <c r="AU114" s="19" t="s">
        <v>80</v>
      </c>
    </row>
    <row r="115" spans="1:65" s="2" customFormat="1" ht="16.5" customHeight="1">
      <c r="A115" s="36"/>
      <c r="B115" s="37"/>
      <c r="C115" s="175" t="s">
        <v>183</v>
      </c>
      <c r="D115" s="175" t="s">
        <v>136</v>
      </c>
      <c r="E115" s="176" t="s">
        <v>346</v>
      </c>
      <c r="F115" s="177" t="s">
        <v>347</v>
      </c>
      <c r="G115" s="178" t="s">
        <v>139</v>
      </c>
      <c r="H115" s="179">
        <v>24.640999999999998</v>
      </c>
      <c r="I115" s="180">
        <v>860</v>
      </c>
      <c r="J115" s="181">
        <f>ROUND(I115*H115,2)</f>
        <v>21191.26</v>
      </c>
      <c r="K115" s="177" t="s">
        <v>140</v>
      </c>
      <c r="L115" s="41"/>
      <c r="M115" s="182" t="s">
        <v>19</v>
      </c>
      <c r="N115" s="183" t="s">
        <v>41</v>
      </c>
      <c r="O115" s="66"/>
      <c r="P115" s="184">
        <f>O115*H115</f>
        <v>0</v>
      </c>
      <c r="Q115" s="184">
        <v>7.9210000000000003E-2</v>
      </c>
      <c r="R115" s="184">
        <f>Q115*H115</f>
        <v>1.9518136099999999</v>
      </c>
      <c r="S115" s="184">
        <v>0</v>
      </c>
      <c r="T115" s="185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86" t="s">
        <v>141</v>
      </c>
      <c r="AT115" s="186" t="s">
        <v>136</v>
      </c>
      <c r="AU115" s="186" t="s">
        <v>80</v>
      </c>
      <c r="AY115" s="19" t="s">
        <v>133</v>
      </c>
      <c r="BE115" s="187">
        <f>IF(N115="základní",J115,0)</f>
        <v>21191.26</v>
      </c>
      <c r="BF115" s="187">
        <f>IF(N115="snížená",J115,0)</f>
        <v>0</v>
      </c>
      <c r="BG115" s="187">
        <f>IF(N115="zákl. přenesená",J115,0)</f>
        <v>0</v>
      </c>
      <c r="BH115" s="187">
        <f>IF(N115="sníž. přenesená",J115,0)</f>
        <v>0</v>
      </c>
      <c r="BI115" s="187">
        <f>IF(N115="nulová",J115,0)</f>
        <v>0</v>
      </c>
      <c r="BJ115" s="19" t="s">
        <v>78</v>
      </c>
      <c r="BK115" s="187">
        <f>ROUND(I115*H115,2)</f>
        <v>21191.26</v>
      </c>
      <c r="BL115" s="19" t="s">
        <v>141</v>
      </c>
      <c r="BM115" s="186" t="s">
        <v>348</v>
      </c>
    </row>
    <row r="116" spans="1:65" s="2" customFormat="1">
      <c r="A116" s="36"/>
      <c r="B116" s="37"/>
      <c r="C116" s="38"/>
      <c r="D116" s="188" t="s">
        <v>143</v>
      </c>
      <c r="E116" s="38"/>
      <c r="F116" s="189" t="s">
        <v>349</v>
      </c>
      <c r="G116" s="38"/>
      <c r="H116" s="38"/>
      <c r="I116" s="190"/>
      <c r="J116" s="38"/>
      <c r="K116" s="38"/>
      <c r="L116" s="41"/>
      <c r="M116" s="191"/>
      <c r="N116" s="192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143</v>
      </c>
      <c r="AU116" s="19" t="s">
        <v>80</v>
      </c>
    </row>
    <row r="117" spans="1:65" s="2" customFormat="1">
      <c r="A117" s="36"/>
      <c r="B117" s="37"/>
      <c r="C117" s="38"/>
      <c r="D117" s="193" t="s">
        <v>145</v>
      </c>
      <c r="E117" s="38"/>
      <c r="F117" s="194" t="s">
        <v>350</v>
      </c>
      <c r="G117" s="38"/>
      <c r="H117" s="38"/>
      <c r="I117" s="190"/>
      <c r="J117" s="38"/>
      <c r="K117" s="38"/>
      <c r="L117" s="41"/>
      <c r="M117" s="191"/>
      <c r="N117" s="192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145</v>
      </c>
      <c r="AU117" s="19" t="s">
        <v>80</v>
      </c>
    </row>
    <row r="118" spans="1:65" s="13" customFormat="1">
      <c r="B118" s="195"/>
      <c r="C118" s="196"/>
      <c r="D118" s="188" t="s">
        <v>147</v>
      </c>
      <c r="E118" s="197" t="s">
        <v>19</v>
      </c>
      <c r="F118" s="198" t="s">
        <v>351</v>
      </c>
      <c r="G118" s="196"/>
      <c r="H118" s="199">
        <v>3.9</v>
      </c>
      <c r="I118" s="200"/>
      <c r="J118" s="196"/>
      <c r="K118" s="196"/>
      <c r="L118" s="201"/>
      <c r="M118" s="202"/>
      <c r="N118" s="203"/>
      <c r="O118" s="203"/>
      <c r="P118" s="203"/>
      <c r="Q118" s="203"/>
      <c r="R118" s="203"/>
      <c r="S118" s="203"/>
      <c r="T118" s="204"/>
      <c r="AT118" s="205" t="s">
        <v>147</v>
      </c>
      <c r="AU118" s="205" t="s">
        <v>80</v>
      </c>
      <c r="AV118" s="13" t="s">
        <v>80</v>
      </c>
      <c r="AW118" s="13" t="s">
        <v>31</v>
      </c>
      <c r="AX118" s="13" t="s">
        <v>70</v>
      </c>
      <c r="AY118" s="205" t="s">
        <v>133</v>
      </c>
    </row>
    <row r="119" spans="1:65" s="13" customFormat="1">
      <c r="B119" s="195"/>
      <c r="C119" s="196"/>
      <c r="D119" s="188" t="s">
        <v>147</v>
      </c>
      <c r="E119" s="197" t="s">
        <v>19</v>
      </c>
      <c r="F119" s="198" t="s">
        <v>352</v>
      </c>
      <c r="G119" s="196"/>
      <c r="H119" s="199">
        <v>1.9950000000000001</v>
      </c>
      <c r="I119" s="200"/>
      <c r="J119" s="196"/>
      <c r="K119" s="196"/>
      <c r="L119" s="201"/>
      <c r="M119" s="202"/>
      <c r="N119" s="203"/>
      <c r="O119" s="203"/>
      <c r="P119" s="203"/>
      <c r="Q119" s="203"/>
      <c r="R119" s="203"/>
      <c r="S119" s="203"/>
      <c r="T119" s="204"/>
      <c r="AT119" s="205" t="s">
        <v>147</v>
      </c>
      <c r="AU119" s="205" t="s">
        <v>80</v>
      </c>
      <c r="AV119" s="13" t="s">
        <v>80</v>
      </c>
      <c r="AW119" s="13" t="s">
        <v>31</v>
      </c>
      <c r="AX119" s="13" t="s">
        <v>70</v>
      </c>
      <c r="AY119" s="205" t="s">
        <v>133</v>
      </c>
    </row>
    <row r="120" spans="1:65" s="13" customFormat="1">
      <c r="B120" s="195"/>
      <c r="C120" s="196"/>
      <c r="D120" s="188" t="s">
        <v>147</v>
      </c>
      <c r="E120" s="197" t="s">
        <v>19</v>
      </c>
      <c r="F120" s="198" t="s">
        <v>353</v>
      </c>
      <c r="G120" s="196"/>
      <c r="H120" s="199">
        <v>0.78</v>
      </c>
      <c r="I120" s="200"/>
      <c r="J120" s="196"/>
      <c r="K120" s="196"/>
      <c r="L120" s="201"/>
      <c r="M120" s="202"/>
      <c r="N120" s="203"/>
      <c r="O120" s="203"/>
      <c r="P120" s="203"/>
      <c r="Q120" s="203"/>
      <c r="R120" s="203"/>
      <c r="S120" s="203"/>
      <c r="T120" s="204"/>
      <c r="AT120" s="205" t="s">
        <v>147</v>
      </c>
      <c r="AU120" s="205" t="s">
        <v>80</v>
      </c>
      <c r="AV120" s="13" t="s">
        <v>80</v>
      </c>
      <c r="AW120" s="13" t="s">
        <v>31</v>
      </c>
      <c r="AX120" s="13" t="s">
        <v>70</v>
      </c>
      <c r="AY120" s="205" t="s">
        <v>133</v>
      </c>
    </row>
    <row r="121" spans="1:65" s="13" customFormat="1">
      <c r="B121" s="195"/>
      <c r="C121" s="196"/>
      <c r="D121" s="188" t="s">
        <v>147</v>
      </c>
      <c r="E121" s="197" t="s">
        <v>19</v>
      </c>
      <c r="F121" s="198" t="s">
        <v>354</v>
      </c>
      <c r="G121" s="196"/>
      <c r="H121" s="199">
        <v>15.75</v>
      </c>
      <c r="I121" s="200"/>
      <c r="J121" s="196"/>
      <c r="K121" s="196"/>
      <c r="L121" s="201"/>
      <c r="M121" s="202"/>
      <c r="N121" s="203"/>
      <c r="O121" s="203"/>
      <c r="P121" s="203"/>
      <c r="Q121" s="203"/>
      <c r="R121" s="203"/>
      <c r="S121" s="203"/>
      <c r="T121" s="204"/>
      <c r="AT121" s="205" t="s">
        <v>147</v>
      </c>
      <c r="AU121" s="205" t="s">
        <v>80</v>
      </c>
      <c r="AV121" s="13" t="s">
        <v>80</v>
      </c>
      <c r="AW121" s="13" t="s">
        <v>31</v>
      </c>
      <c r="AX121" s="13" t="s">
        <v>70</v>
      </c>
      <c r="AY121" s="205" t="s">
        <v>133</v>
      </c>
    </row>
    <row r="122" spans="1:65" s="13" customFormat="1">
      <c r="B122" s="195"/>
      <c r="C122" s="196"/>
      <c r="D122" s="188" t="s">
        <v>147</v>
      </c>
      <c r="E122" s="197" t="s">
        <v>19</v>
      </c>
      <c r="F122" s="198" t="s">
        <v>355</v>
      </c>
      <c r="G122" s="196"/>
      <c r="H122" s="199">
        <v>4.1360000000000001</v>
      </c>
      <c r="I122" s="200"/>
      <c r="J122" s="196"/>
      <c r="K122" s="196"/>
      <c r="L122" s="201"/>
      <c r="M122" s="202"/>
      <c r="N122" s="203"/>
      <c r="O122" s="203"/>
      <c r="P122" s="203"/>
      <c r="Q122" s="203"/>
      <c r="R122" s="203"/>
      <c r="S122" s="203"/>
      <c r="T122" s="204"/>
      <c r="AT122" s="205" t="s">
        <v>147</v>
      </c>
      <c r="AU122" s="205" t="s">
        <v>80</v>
      </c>
      <c r="AV122" s="13" t="s">
        <v>80</v>
      </c>
      <c r="AW122" s="13" t="s">
        <v>31</v>
      </c>
      <c r="AX122" s="13" t="s">
        <v>70</v>
      </c>
      <c r="AY122" s="205" t="s">
        <v>133</v>
      </c>
    </row>
    <row r="123" spans="1:65" s="13" customFormat="1">
      <c r="B123" s="195"/>
      <c r="C123" s="196"/>
      <c r="D123" s="188" t="s">
        <v>147</v>
      </c>
      <c r="E123" s="197" t="s">
        <v>19</v>
      </c>
      <c r="F123" s="198" t="s">
        <v>356</v>
      </c>
      <c r="G123" s="196"/>
      <c r="H123" s="199">
        <v>-1.92</v>
      </c>
      <c r="I123" s="200"/>
      <c r="J123" s="196"/>
      <c r="K123" s="196"/>
      <c r="L123" s="201"/>
      <c r="M123" s="202"/>
      <c r="N123" s="203"/>
      <c r="O123" s="203"/>
      <c r="P123" s="203"/>
      <c r="Q123" s="203"/>
      <c r="R123" s="203"/>
      <c r="S123" s="203"/>
      <c r="T123" s="204"/>
      <c r="AT123" s="205" t="s">
        <v>147</v>
      </c>
      <c r="AU123" s="205" t="s">
        <v>80</v>
      </c>
      <c r="AV123" s="13" t="s">
        <v>80</v>
      </c>
      <c r="AW123" s="13" t="s">
        <v>31</v>
      </c>
      <c r="AX123" s="13" t="s">
        <v>70</v>
      </c>
      <c r="AY123" s="205" t="s">
        <v>133</v>
      </c>
    </row>
    <row r="124" spans="1:65" s="14" customFormat="1">
      <c r="B124" s="206"/>
      <c r="C124" s="207"/>
      <c r="D124" s="188" t="s">
        <v>147</v>
      </c>
      <c r="E124" s="208" t="s">
        <v>19</v>
      </c>
      <c r="F124" s="209" t="s">
        <v>165</v>
      </c>
      <c r="G124" s="207"/>
      <c r="H124" s="210">
        <v>24.640999999999998</v>
      </c>
      <c r="I124" s="211"/>
      <c r="J124" s="207"/>
      <c r="K124" s="207"/>
      <c r="L124" s="212"/>
      <c r="M124" s="213"/>
      <c r="N124" s="214"/>
      <c r="O124" s="214"/>
      <c r="P124" s="214"/>
      <c r="Q124" s="214"/>
      <c r="R124" s="214"/>
      <c r="S124" s="214"/>
      <c r="T124" s="215"/>
      <c r="AT124" s="216" t="s">
        <v>147</v>
      </c>
      <c r="AU124" s="216" t="s">
        <v>80</v>
      </c>
      <c r="AV124" s="14" t="s">
        <v>141</v>
      </c>
      <c r="AW124" s="14" t="s">
        <v>31</v>
      </c>
      <c r="AX124" s="14" t="s">
        <v>78</v>
      </c>
      <c r="AY124" s="216" t="s">
        <v>133</v>
      </c>
    </row>
    <row r="125" spans="1:65" s="2" customFormat="1" ht="16.5" customHeight="1">
      <c r="A125" s="36"/>
      <c r="B125" s="37"/>
      <c r="C125" s="175" t="s">
        <v>193</v>
      </c>
      <c r="D125" s="175" t="s">
        <v>136</v>
      </c>
      <c r="E125" s="176" t="s">
        <v>357</v>
      </c>
      <c r="F125" s="177" t="s">
        <v>358</v>
      </c>
      <c r="G125" s="178" t="s">
        <v>186</v>
      </c>
      <c r="H125" s="179">
        <v>2.7</v>
      </c>
      <c r="I125" s="180">
        <v>105</v>
      </c>
      <c r="J125" s="181">
        <f>ROUND(I125*H125,2)</f>
        <v>283.5</v>
      </c>
      <c r="K125" s="177" t="s">
        <v>140</v>
      </c>
      <c r="L125" s="41"/>
      <c r="M125" s="182" t="s">
        <v>19</v>
      </c>
      <c r="N125" s="183" t="s">
        <v>41</v>
      </c>
      <c r="O125" s="66"/>
      <c r="P125" s="184">
        <f>O125*H125</f>
        <v>0</v>
      </c>
      <c r="Q125" s="184">
        <v>1.2E-4</v>
      </c>
      <c r="R125" s="184">
        <f>Q125*H125</f>
        <v>3.2400000000000001E-4</v>
      </c>
      <c r="S125" s="184">
        <v>0</v>
      </c>
      <c r="T125" s="185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86" t="s">
        <v>141</v>
      </c>
      <c r="AT125" s="186" t="s">
        <v>136</v>
      </c>
      <c r="AU125" s="186" t="s">
        <v>80</v>
      </c>
      <c r="AY125" s="19" t="s">
        <v>133</v>
      </c>
      <c r="BE125" s="187">
        <f>IF(N125="základní",J125,0)</f>
        <v>283.5</v>
      </c>
      <c r="BF125" s="187">
        <f>IF(N125="snížená",J125,0)</f>
        <v>0</v>
      </c>
      <c r="BG125" s="187">
        <f>IF(N125="zákl. přenesená",J125,0)</f>
        <v>0</v>
      </c>
      <c r="BH125" s="187">
        <f>IF(N125="sníž. přenesená",J125,0)</f>
        <v>0</v>
      </c>
      <c r="BI125" s="187">
        <f>IF(N125="nulová",J125,0)</f>
        <v>0</v>
      </c>
      <c r="BJ125" s="19" t="s">
        <v>78</v>
      </c>
      <c r="BK125" s="187">
        <f>ROUND(I125*H125,2)</f>
        <v>283.5</v>
      </c>
      <c r="BL125" s="19" t="s">
        <v>141</v>
      </c>
      <c r="BM125" s="186" t="s">
        <v>359</v>
      </c>
    </row>
    <row r="126" spans="1:65" s="2" customFormat="1">
      <c r="A126" s="36"/>
      <c r="B126" s="37"/>
      <c r="C126" s="38"/>
      <c r="D126" s="188" t="s">
        <v>143</v>
      </c>
      <c r="E126" s="38"/>
      <c r="F126" s="189" t="s">
        <v>360</v>
      </c>
      <c r="G126" s="38"/>
      <c r="H126" s="38"/>
      <c r="I126" s="190"/>
      <c r="J126" s="38"/>
      <c r="K126" s="38"/>
      <c r="L126" s="41"/>
      <c r="M126" s="191"/>
      <c r="N126" s="192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143</v>
      </c>
      <c r="AU126" s="19" t="s">
        <v>80</v>
      </c>
    </row>
    <row r="127" spans="1:65" s="2" customFormat="1">
      <c r="A127" s="36"/>
      <c r="B127" s="37"/>
      <c r="C127" s="38"/>
      <c r="D127" s="193" t="s">
        <v>145</v>
      </c>
      <c r="E127" s="38"/>
      <c r="F127" s="194" t="s">
        <v>361</v>
      </c>
      <c r="G127" s="38"/>
      <c r="H127" s="38"/>
      <c r="I127" s="190"/>
      <c r="J127" s="38"/>
      <c r="K127" s="38"/>
      <c r="L127" s="41"/>
      <c r="M127" s="191"/>
      <c r="N127" s="192"/>
      <c r="O127" s="66"/>
      <c r="P127" s="66"/>
      <c r="Q127" s="66"/>
      <c r="R127" s="66"/>
      <c r="S127" s="66"/>
      <c r="T127" s="67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9" t="s">
        <v>145</v>
      </c>
      <c r="AU127" s="19" t="s">
        <v>80</v>
      </c>
    </row>
    <row r="128" spans="1:65" s="13" customFormat="1">
      <c r="B128" s="195"/>
      <c r="C128" s="196"/>
      <c r="D128" s="188" t="s">
        <v>147</v>
      </c>
      <c r="E128" s="197" t="s">
        <v>19</v>
      </c>
      <c r="F128" s="198" t="s">
        <v>362</v>
      </c>
      <c r="G128" s="196"/>
      <c r="H128" s="199">
        <v>2.7</v>
      </c>
      <c r="I128" s="200"/>
      <c r="J128" s="196"/>
      <c r="K128" s="196"/>
      <c r="L128" s="201"/>
      <c r="M128" s="202"/>
      <c r="N128" s="203"/>
      <c r="O128" s="203"/>
      <c r="P128" s="203"/>
      <c r="Q128" s="203"/>
      <c r="R128" s="203"/>
      <c r="S128" s="203"/>
      <c r="T128" s="204"/>
      <c r="AT128" s="205" t="s">
        <v>147</v>
      </c>
      <c r="AU128" s="205" t="s">
        <v>80</v>
      </c>
      <c r="AV128" s="13" t="s">
        <v>80</v>
      </c>
      <c r="AW128" s="13" t="s">
        <v>31</v>
      </c>
      <c r="AX128" s="13" t="s">
        <v>78</v>
      </c>
      <c r="AY128" s="205" t="s">
        <v>133</v>
      </c>
    </row>
    <row r="129" spans="1:65" s="2" customFormat="1" ht="16.5" customHeight="1">
      <c r="A129" s="36"/>
      <c r="B129" s="37"/>
      <c r="C129" s="175" t="s">
        <v>200</v>
      </c>
      <c r="D129" s="175" t="s">
        <v>136</v>
      </c>
      <c r="E129" s="176" t="s">
        <v>363</v>
      </c>
      <c r="F129" s="177" t="s">
        <v>364</v>
      </c>
      <c r="G129" s="178" t="s">
        <v>186</v>
      </c>
      <c r="H129" s="179">
        <v>14.1</v>
      </c>
      <c r="I129" s="180">
        <v>120</v>
      </c>
      <c r="J129" s="181">
        <f>ROUND(I129*H129,2)</f>
        <v>1692</v>
      </c>
      <c r="K129" s="177" t="s">
        <v>140</v>
      </c>
      <c r="L129" s="41"/>
      <c r="M129" s="182" t="s">
        <v>19</v>
      </c>
      <c r="N129" s="183" t="s">
        <v>41</v>
      </c>
      <c r="O129" s="66"/>
      <c r="P129" s="184">
        <f>O129*H129</f>
        <v>0</v>
      </c>
      <c r="Q129" s="184">
        <v>1.3999999999999999E-4</v>
      </c>
      <c r="R129" s="184">
        <f>Q129*H129</f>
        <v>1.9739999999999996E-3</v>
      </c>
      <c r="S129" s="184">
        <v>0</v>
      </c>
      <c r="T129" s="185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86" t="s">
        <v>141</v>
      </c>
      <c r="AT129" s="186" t="s">
        <v>136</v>
      </c>
      <c r="AU129" s="186" t="s">
        <v>80</v>
      </c>
      <c r="AY129" s="19" t="s">
        <v>133</v>
      </c>
      <c r="BE129" s="187">
        <f>IF(N129="základní",J129,0)</f>
        <v>1692</v>
      </c>
      <c r="BF129" s="187">
        <f>IF(N129="snížená",J129,0)</f>
        <v>0</v>
      </c>
      <c r="BG129" s="187">
        <f>IF(N129="zákl. přenesená",J129,0)</f>
        <v>0</v>
      </c>
      <c r="BH129" s="187">
        <f>IF(N129="sníž. přenesená",J129,0)</f>
        <v>0</v>
      </c>
      <c r="BI129" s="187">
        <f>IF(N129="nulová",J129,0)</f>
        <v>0</v>
      </c>
      <c r="BJ129" s="19" t="s">
        <v>78</v>
      </c>
      <c r="BK129" s="187">
        <f>ROUND(I129*H129,2)</f>
        <v>1692</v>
      </c>
      <c r="BL129" s="19" t="s">
        <v>141</v>
      </c>
      <c r="BM129" s="186" t="s">
        <v>365</v>
      </c>
    </row>
    <row r="130" spans="1:65" s="2" customFormat="1">
      <c r="A130" s="36"/>
      <c r="B130" s="37"/>
      <c r="C130" s="38"/>
      <c r="D130" s="188" t="s">
        <v>143</v>
      </c>
      <c r="E130" s="38"/>
      <c r="F130" s="189" t="s">
        <v>366</v>
      </c>
      <c r="G130" s="38"/>
      <c r="H130" s="38"/>
      <c r="I130" s="190"/>
      <c r="J130" s="38"/>
      <c r="K130" s="38"/>
      <c r="L130" s="41"/>
      <c r="M130" s="191"/>
      <c r="N130" s="192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143</v>
      </c>
      <c r="AU130" s="19" t="s">
        <v>80</v>
      </c>
    </row>
    <row r="131" spans="1:65" s="2" customFormat="1">
      <c r="A131" s="36"/>
      <c r="B131" s="37"/>
      <c r="C131" s="38"/>
      <c r="D131" s="193" t="s">
        <v>145</v>
      </c>
      <c r="E131" s="38"/>
      <c r="F131" s="194" t="s">
        <v>367</v>
      </c>
      <c r="G131" s="38"/>
      <c r="H131" s="38"/>
      <c r="I131" s="190"/>
      <c r="J131" s="38"/>
      <c r="K131" s="38"/>
      <c r="L131" s="41"/>
      <c r="M131" s="191"/>
      <c r="N131" s="192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145</v>
      </c>
      <c r="AU131" s="19" t="s">
        <v>80</v>
      </c>
    </row>
    <row r="132" spans="1:65" s="13" customFormat="1">
      <c r="B132" s="195"/>
      <c r="C132" s="196"/>
      <c r="D132" s="188" t="s">
        <v>147</v>
      </c>
      <c r="E132" s="197" t="s">
        <v>19</v>
      </c>
      <c r="F132" s="198" t="s">
        <v>368</v>
      </c>
      <c r="G132" s="196"/>
      <c r="H132" s="199">
        <v>4.2</v>
      </c>
      <c r="I132" s="200"/>
      <c r="J132" s="196"/>
      <c r="K132" s="196"/>
      <c r="L132" s="201"/>
      <c r="M132" s="202"/>
      <c r="N132" s="203"/>
      <c r="O132" s="203"/>
      <c r="P132" s="203"/>
      <c r="Q132" s="203"/>
      <c r="R132" s="203"/>
      <c r="S132" s="203"/>
      <c r="T132" s="204"/>
      <c r="AT132" s="205" t="s">
        <v>147</v>
      </c>
      <c r="AU132" s="205" t="s">
        <v>80</v>
      </c>
      <c r="AV132" s="13" t="s">
        <v>80</v>
      </c>
      <c r="AW132" s="13" t="s">
        <v>31</v>
      </c>
      <c r="AX132" s="13" t="s">
        <v>70</v>
      </c>
      <c r="AY132" s="205" t="s">
        <v>133</v>
      </c>
    </row>
    <row r="133" spans="1:65" s="13" customFormat="1">
      <c r="B133" s="195"/>
      <c r="C133" s="196"/>
      <c r="D133" s="188" t="s">
        <v>147</v>
      </c>
      <c r="E133" s="197" t="s">
        <v>19</v>
      </c>
      <c r="F133" s="198" t="s">
        <v>369</v>
      </c>
      <c r="G133" s="196"/>
      <c r="H133" s="199">
        <v>2.6</v>
      </c>
      <c r="I133" s="200"/>
      <c r="J133" s="196"/>
      <c r="K133" s="196"/>
      <c r="L133" s="201"/>
      <c r="M133" s="202"/>
      <c r="N133" s="203"/>
      <c r="O133" s="203"/>
      <c r="P133" s="203"/>
      <c r="Q133" s="203"/>
      <c r="R133" s="203"/>
      <c r="S133" s="203"/>
      <c r="T133" s="204"/>
      <c r="AT133" s="205" t="s">
        <v>147</v>
      </c>
      <c r="AU133" s="205" t="s">
        <v>80</v>
      </c>
      <c r="AV133" s="13" t="s">
        <v>80</v>
      </c>
      <c r="AW133" s="13" t="s">
        <v>31</v>
      </c>
      <c r="AX133" s="13" t="s">
        <v>70</v>
      </c>
      <c r="AY133" s="205" t="s">
        <v>133</v>
      </c>
    </row>
    <row r="134" spans="1:65" s="13" customFormat="1">
      <c r="B134" s="195"/>
      <c r="C134" s="196"/>
      <c r="D134" s="188" t="s">
        <v>147</v>
      </c>
      <c r="E134" s="197" t="s">
        <v>19</v>
      </c>
      <c r="F134" s="198" t="s">
        <v>370</v>
      </c>
      <c r="G134" s="196"/>
      <c r="H134" s="199">
        <v>5.2</v>
      </c>
      <c r="I134" s="200"/>
      <c r="J134" s="196"/>
      <c r="K134" s="196"/>
      <c r="L134" s="201"/>
      <c r="M134" s="202"/>
      <c r="N134" s="203"/>
      <c r="O134" s="203"/>
      <c r="P134" s="203"/>
      <c r="Q134" s="203"/>
      <c r="R134" s="203"/>
      <c r="S134" s="203"/>
      <c r="T134" s="204"/>
      <c r="AT134" s="205" t="s">
        <v>147</v>
      </c>
      <c r="AU134" s="205" t="s">
        <v>80</v>
      </c>
      <c r="AV134" s="13" t="s">
        <v>80</v>
      </c>
      <c r="AW134" s="13" t="s">
        <v>31</v>
      </c>
      <c r="AX134" s="13" t="s">
        <v>70</v>
      </c>
      <c r="AY134" s="205" t="s">
        <v>133</v>
      </c>
    </row>
    <row r="135" spans="1:65" s="13" customFormat="1">
      <c r="B135" s="195"/>
      <c r="C135" s="196"/>
      <c r="D135" s="188" t="s">
        <v>147</v>
      </c>
      <c r="E135" s="197" t="s">
        <v>19</v>
      </c>
      <c r="F135" s="198" t="s">
        <v>371</v>
      </c>
      <c r="G135" s="196"/>
      <c r="H135" s="199">
        <v>2.1</v>
      </c>
      <c r="I135" s="200"/>
      <c r="J135" s="196"/>
      <c r="K135" s="196"/>
      <c r="L135" s="201"/>
      <c r="M135" s="202"/>
      <c r="N135" s="203"/>
      <c r="O135" s="203"/>
      <c r="P135" s="203"/>
      <c r="Q135" s="203"/>
      <c r="R135" s="203"/>
      <c r="S135" s="203"/>
      <c r="T135" s="204"/>
      <c r="AT135" s="205" t="s">
        <v>147</v>
      </c>
      <c r="AU135" s="205" t="s">
        <v>80</v>
      </c>
      <c r="AV135" s="13" t="s">
        <v>80</v>
      </c>
      <c r="AW135" s="13" t="s">
        <v>31</v>
      </c>
      <c r="AX135" s="13" t="s">
        <v>70</v>
      </c>
      <c r="AY135" s="205" t="s">
        <v>133</v>
      </c>
    </row>
    <row r="136" spans="1:65" s="14" customFormat="1">
      <c r="B136" s="206"/>
      <c r="C136" s="207"/>
      <c r="D136" s="188" t="s">
        <v>147</v>
      </c>
      <c r="E136" s="208" t="s">
        <v>19</v>
      </c>
      <c r="F136" s="209" t="s">
        <v>165</v>
      </c>
      <c r="G136" s="207"/>
      <c r="H136" s="210">
        <v>14.1</v>
      </c>
      <c r="I136" s="211"/>
      <c r="J136" s="207"/>
      <c r="K136" s="207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147</v>
      </c>
      <c r="AU136" s="216" t="s">
        <v>80</v>
      </c>
      <c r="AV136" s="14" t="s">
        <v>141</v>
      </c>
      <c r="AW136" s="14" t="s">
        <v>31</v>
      </c>
      <c r="AX136" s="14" t="s">
        <v>78</v>
      </c>
      <c r="AY136" s="216" t="s">
        <v>133</v>
      </c>
    </row>
    <row r="137" spans="1:65" s="2" customFormat="1" ht="16.5" customHeight="1">
      <c r="A137" s="36"/>
      <c r="B137" s="37"/>
      <c r="C137" s="175" t="s">
        <v>134</v>
      </c>
      <c r="D137" s="175" t="s">
        <v>136</v>
      </c>
      <c r="E137" s="176" t="s">
        <v>372</v>
      </c>
      <c r="F137" s="177" t="s">
        <v>373</v>
      </c>
      <c r="G137" s="178" t="s">
        <v>139</v>
      </c>
      <c r="H137" s="179">
        <v>4.4800000000000004</v>
      </c>
      <c r="I137" s="180">
        <v>905</v>
      </c>
      <c r="J137" s="181">
        <f>ROUND(I137*H137,2)</f>
        <v>4054.4</v>
      </c>
      <c r="K137" s="177" t="s">
        <v>140</v>
      </c>
      <c r="L137" s="41"/>
      <c r="M137" s="182" t="s">
        <v>19</v>
      </c>
      <c r="N137" s="183" t="s">
        <v>41</v>
      </c>
      <c r="O137" s="66"/>
      <c r="P137" s="184">
        <f>O137*H137</f>
        <v>0</v>
      </c>
      <c r="Q137" s="184">
        <v>0.17330000000000001</v>
      </c>
      <c r="R137" s="184">
        <f>Q137*H137</f>
        <v>0.77638400000000007</v>
      </c>
      <c r="S137" s="184">
        <v>0</v>
      </c>
      <c r="T137" s="185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6" t="s">
        <v>141</v>
      </c>
      <c r="AT137" s="186" t="s">
        <v>136</v>
      </c>
      <c r="AU137" s="186" t="s">
        <v>80</v>
      </c>
      <c r="AY137" s="19" t="s">
        <v>133</v>
      </c>
      <c r="BE137" s="187">
        <f>IF(N137="základní",J137,0)</f>
        <v>4054.4</v>
      </c>
      <c r="BF137" s="187">
        <f>IF(N137="snížená",J137,0)</f>
        <v>0</v>
      </c>
      <c r="BG137" s="187">
        <f>IF(N137="zákl. přenesená",J137,0)</f>
        <v>0</v>
      </c>
      <c r="BH137" s="187">
        <f>IF(N137="sníž. přenesená",J137,0)</f>
        <v>0</v>
      </c>
      <c r="BI137" s="187">
        <f>IF(N137="nulová",J137,0)</f>
        <v>0</v>
      </c>
      <c r="BJ137" s="19" t="s">
        <v>78</v>
      </c>
      <c r="BK137" s="187">
        <f>ROUND(I137*H137,2)</f>
        <v>4054.4</v>
      </c>
      <c r="BL137" s="19" t="s">
        <v>141</v>
      </c>
      <c r="BM137" s="186" t="s">
        <v>374</v>
      </c>
    </row>
    <row r="138" spans="1:65" s="2" customFormat="1">
      <c r="A138" s="36"/>
      <c r="B138" s="37"/>
      <c r="C138" s="38"/>
      <c r="D138" s="188" t="s">
        <v>143</v>
      </c>
      <c r="E138" s="38"/>
      <c r="F138" s="189" t="s">
        <v>375</v>
      </c>
      <c r="G138" s="38"/>
      <c r="H138" s="38"/>
      <c r="I138" s="190"/>
      <c r="J138" s="38"/>
      <c r="K138" s="38"/>
      <c r="L138" s="41"/>
      <c r="M138" s="191"/>
      <c r="N138" s="192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143</v>
      </c>
      <c r="AU138" s="19" t="s">
        <v>80</v>
      </c>
    </row>
    <row r="139" spans="1:65" s="2" customFormat="1">
      <c r="A139" s="36"/>
      <c r="B139" s="37"/>
      <c r="C139" s="38"/>
      <c r="D139" s="193" t="s">
        <v>145</v>
      </c>
      <c r="E139" s="38"/>
      <c r="F139" s="194" t="s">
        <v>376</v>
      </c>
      <c r="G139" s="38"/>
      <c r="H139" s="38"/>
      <c r="I139" s="190"/>
      <c r="J139" s="38"/>
      <c r="K139" s="38"/>
      <c r="L139" s="41"/>
      <c r="M139" s="191"/>
      <c r="N139" s="192"/>
      <c r="O139" s="66"/>
      <c r="P139" s="66"/>
      <c r="Q139" s="66"/>
      <c r="R139" s="66"/>
      <c r="S139" s="66"/>
      <c r="T139" s="67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9" t="s">
        <v>145</v>
      </c>
      <c r="AU139" s="19" t="s">
        <v>80</v>
      </c>
    </row>
    <row r="140" spans="1:65" s="13" customFormat="1">
      <c r="B140" s="195"/>
      <c r="C140" s="196"/>
      <c r="D140" s="188" t="s">
        <v>147</v>
      </c>
      <c r="E140" s="197" t="s">
        <v>19</v>
      </c>
      <c r="F140" s="198" t="s">
        <v>377</v>
      </c>
      <c r="G140" s="196"/>
      <c r="H140" s="199">
        <v>2.16</v>
      </c>
      <c r="I140" s="200"/>
      <c r="J140" s="196"/>
      <c r="K140" s="196"/>
      <c r="L140" s="201"/>
      <c r="M140" s="202"/>
      <c r="N140" s="203"/>
      <c r="O140" s="203"/>
      <c r="P140" s="203"/>
      <c r="Q140" s="203"/>
      <c r="R140" s="203"/>
      <c r="S140" s="203"/>
      <c r="T140" s="204"/>
      <c r="AT140" s="205" t="s">
        <v>147</v>
      </c>
      <c r="AU140" s="205" t="s">
        <v>80</v>
      </c>
      <c r="AV140" s="13" t="s">
        <v>80</v>
      </c>
      <c r="AW140" s="13" t="s">
        <v>31</v>
      </c>
      <c r="AX140" s="13" t="s">
        <v>70</v>
      </c>
      <c r="AY140" s="205" t="s">
        <v>133</v>
      </c>
    </row>
    <row r="141" spans="1:65" s="13" customFormat="1">
      <c r="B141" s="195"/>
      <c r="C141" s="196"/>
      <c r="D141" s="188" t="s">
        <v>147</v>
      </c>
      <c r="E141" s="197" t="s">
        <v>19</v>
      </c>
      <c r="F141" s="198" t="s">
        <v>378</v>
      </c>
      <c r="G141" s="196"/>
      <c r="H141" s="199">
        <v>1.44</v>
      </c>
      <c r="I141" s="200"/>
      <c r="J141" s="196"/>
      <c r="K141" s="196"/>
      <c r="L141" s="201"/>
      <c r="M141" s="202"/>
      <c r="N141" s="203"/>
      <c r="O141" s="203"/>
      <c r="P141" s="203"/>
      <c r="Q141" s="203"/>
      <c r="R141" s="203"/>
      <c r="S141" s="203"/>
      <c r="T141" s="204"/>
      <c r="AT141" s="205" t="s">
        <v>147</v>
      </c>
      <c r="AU141" s="205" t="s">
        <v>80</v>
      </c>
      <c r="AV141" s="13" t="s">
        <v>80</v>
      </c>
      <c r="AW141" s="13" t="s">
        <v>31</v>
      </c>
      <c r="AX141" s="13" t="s">
        <v>70</v>
      </c>
      <c r="AY141" s="205" t="s">
        <v>133</v>
      </c>
    </row>
    <row r="142" spans="1:65" s="13" customFormat="1">
      <c r="B142" s="195"/>
      <c r="C142" s="196"/>
      <c r="D142" s="188" t="s">
        <v>147</v>
      </c>
      <c r="E142" s="197" t="s">
        <v>19</v>
      </c>
      <c r="F142" s="198" t="s">
        <v>379</v>
      </c>
      <c r="G142" s="196"/>
      <c r="H142" s="199">
        <v>0.88</v>
      </c>
      <c r="I142" s="200"/>
      <c r="J142" s="196"/>
      <c r="K142" s="196"/>
      <c r="L142" s="201"/>
      <c r="M142" s="202"/>
      <c r="N142" s="203"/>
      <c r="O142" s="203"/>
      <c r="P142" s="203"/>
      <c r="Q142" s="203"/>
      <c r="R142" s="203"/>
      <c r="S142" s="203"/>
      <c r="T142" s="204"/>
      <c r="AT142" s="205" t="s">
        <v>147</v>
      </c>
      <c r="AU142" s="205" t="s">
        <v>80</v>
      </c>
      <c r="AV142" s="13" t="s">
        <v>80</v>
      </c>
      <c r="AW142" s="13" t="s">
        <v>31</v>
      </c>
      <c r="AX142" s="13" t="s">
        <v>70</v>
      </c>
      <c r="AY142" s="205" t="s">
        <v>133</v>
      </c>
    </row>
    <row r="143" spans="1:65" s="14" customFormat="1">
      <c r="B143" s="206"/>
      <c r="C143" s="207"/>
      <c r="D143" s="188" t="s">
        <v>147</v>
      </c>
      <c r="E143" s="208" t="s">
        <v>19</v>
      </c>
      <c r="F143" s="209" t="s">
        <v>165</v>
      </c>
      <c r="G143" s="207"/>
      <c r="H143" s="210">
        <v>4.4800000000000004</v>
      </c>
      <c r="I143" s="211"/>
      <c r="J143" s="207"/>
      <c r="K143" s="207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147</v>
      </c>
      <c r="AU143" s="216" t="s">
        <v>80</v>
      </c>
      <c r="AV143" s="14" t="s">
        <v>141</v>
      </c>
      <c r="AW143" s="14" t="s">
        <v>31</v>
      </c>
      <c r="AX143" s="14" t="s">
        <v>78</v>
      </c>
      <c r="AY143" s="216" t="s">
        <v>133</v>
      </c>
    </row>
    <row r="144" spans="1:65" s="2" customFormat="1" ht="16.5" customHeight="1">
      <c r="A144" s="36"/>
      <c r="B144" s="37"/>
      <c r="C144" s="175" t="s">
        <v>227</v>
      </c>
      <c r="D144" s="175" t="s">
        <v>136</v>
      </c>
      <c r="E144" s="176" t="s">
        <v>380</v>
      </c>
      <c r="F144" s="177" t="s">
        <v>381</v>
      </c>
      <c r="G144" s="178" t="s">
        <v>139</v>
      </c>
      <c r="H144" s="179">
        <v>9.2899999999999991</v>
      </c>
      <c r="I144" s="180">
        <v>422</v>
      </c>
      <c r="J144" s="181">
        <f>ROUND(I144*H144,2)</f>
        <v>3920.38</v>
      </c>
      <c r="K144" s="177" t="s">
        <v>140</v>
      </c>
      <c r="L144" s="41"/>
      <c r="M144" s="182" t="s">
        <v>19</v>
      </c>
      <c r="N144" s="183" t="s">
        <v>41</v>
      </c>
      <c r="O144" s="66"/>
      <c r="P144" s="184">
        <f>O144*H144</f>
        <v>0</v>
      </c>
      <c r="Q144" s="184">
        <v>7.8499999999999993E-3</v>
      </c>
      <c r="R144" s="184">
        <f>Q144*H144</f>
        <v>7.2926499999999991E-2</v>
      </c>
      <c r="S144" s="184">
        <v>0</v>
      </c>
      <c r="T144" s="185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6" t="s">
        <v>141</v>
      </c>
      <c r="AT144" s="186" t="s">
        <v>136</v>
      </c>
      <c r="AU144" s="186" t="s">
        <v>80</v>
      </c>
      <c r="AY144" s="19" t="s">
        <v>133</v>
      </c>
      <c r="BE144" s="187">
        <f>IF(N144="základní",J144,0)</f>
        <v>3920.38</v>
      </c>
      <c r="BF144" s="187">
        <f>IF(N144="snížená",J144,0)</f>
        <v>0</v>
      </c>
      <c r="BG144" s="187">
        <f>IF(N144="zákl. přenesená",J144,0)</f>
        <v>0</v>
      </c>
      <c r="BH144" s="187">
        <f>IF(N144="sníž. přenesená",J144,0)</f>
        <v>0</v>
      </c>
      <c r="BI144" s="187">
        <f>IF(N144="nulová",J144,0)</f>
        <v>0</v>
      </c>
      <c r="BJ144" s="19" t="s">
        <v>78</v>
      </c>
      <c r="BK144" s="187">
        <f>ROUND(I144*H144,2)</f>
        <v>3920.38</v>
      </c>
      <c r="BL144" s="19" t="s">
        <v>141</v>
      </c>
      <c r="BM144" s="186" t="s">
        <v>382</v>
      </c>
    </row>
    <row r="145" spans="1:65" s="2" customFormat="1" ht="19.2">
      <c r="A145" s="36"/>
      <c r="B145" s="37"/>
      <c r="C145" s="38"/>
      <c r="D145" s="188" t="s">
        <v>143</v>
      </c>
      <c r="E145" s="38"/>
      <c r="F145" s="189" t="s">
        <v>383</v>
      </c>
      <c r="G145" s="38"/>
      <c r="H145" s="38"/>
      <c r="I145" s="190"/>
      <c r="J145" s="38"/>
      <c r="K145" s="38"/>
      <c r="L145" s="41"/>
      <c r="M145" s="191"/>
      <c r="N145" s="192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143</v>
      </c>
      <c r="AU145" s="19" t="s">
        <v>80</v>
      </c>
    </row>
    <row r="146" spans="1:65" s="2" customFormat="1">
      <c r="A146" s="36"/>
      <c r="B146" s="37"/>
      <c r="C146" s="38"/>
      <c r="D146" s="193" t="s">
        <v>145</v>
      </c>
      <c r="E146" s="38"/>
      <c r="F146" s="194" t="s">
        <v>384</v>
      </c>
      <c r="G146" s="38"/>
      <c r="H146" s="38"/>
      <c r="I146" s="190"/>
      <c r="J146" s="38"/>
      <c r="K146" s="38"/>
      <c r="L146" s="41"/>
      <c r="M146" s="191"/>
      <c r="N146" s="192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145</v>
      </c>
      <c r="AU146" s="19" t="s">
        <v>80</v>
      </c>
    </row>
    <row r="147" spans="1:65" s="13" customFormat="1">
      <c r="B147" s="195"/>
      <c r="C147" s="196"/>
      <c r="D147" s="188" t="s">
        <v>147</v>
      </c>
      <c r="E147" s="197" t="s">
        <v>19</v>
      </c>
      <c r="F147" s="198" t="s">
        <v>385</v>
      </c>
      <c r="G147" s="196"/>
      <c r="H147" s="199">
        <v>4.34</v>
      </c>
      <c r="I147" s="200"/>
      <c r="J147" s="196"/>
      <c r="K147" s="196"/>
      <c r="L147" s="201"/>
      <c r="M147" s="202"/>
      <c r="N147" s="203"/>
      <c r="O147" s="203"/>
      <c r="P147" s="203"/>
      <c r="Q147" s="203"/>
      <c r="R147" s="203"/>
      <c r="S147" s="203"/>
      <c r="T147" s="204"/>
      <c r="AT147" s="205" t="s">
        <v>147</v>
      </c>
      <c r="AU147" s="205" t="s">
        <v>80</v>
      </c>
      <c r="AV147" s="13" t="s">
        <v>80</v>
      </c>
      <c r="AW147" s="13" t="s">
        <v>31</v>
      </c>
      <c r="AX147" s="13" t="s">
        <v>70</v>
      </c>
      <c r="AY147" s="205" t="s">
        <v>133</v>
      </c>
    </row>
    <row r="148" spans="1:65" s="13" customFormat="1">
      <c r="B148" s="195"/>
      <c r="C148" s="196"/>
      <c r="D148" s="188" t="s">
        <v>147</v>
      </c>
      <c r="E148" s="197" t="s">
        <v>19</v>
      </c>
      <c r="F148" s="198" t="s">
        <v>386</v>
      </c>
      <c r="G148" s="196"/>
      <c r="H148" s="199">
        <v>3.5</v>
      </c>
      <c r="I148" s="200"/>
      <c r="J148" s="196"/>
      <c r="K148" s="196"/>
      <c r="L148" s="201"/>
      <c r="M148" s="202"/>
      <c r="N148" s="203"/>
      <c r="O148" s="203"/>
      <c r="P148" s="203"/>
      <c r="Q148" s="203"/>
      <c r="R148" s="203"/>
      <c r="S148" s="203"/>
      <c r="T148" s="204"/>
      <c r="AT148" s="205" t="s">
        <v>147</v>
      </c>
      <c r="AU148" s="205" t="s">
        <v>80</v>
      </c>
      <c r="AV148" s="13" t="s">
        <v>80</v>
      </c>
      <c r="AW148" s="13" t="s">
        <v>31</v>
      </c>
      <c r="AX148" s="13" t="s">
        <v>70</v>
      </c>
      <c r="AY148" s="205" t="s">
        <v>133</v>
      </c>
    </row>
    <row r="149" spans="1:65" s="13" customFormat="1">
      <c r="B149" s="195"/>
      <c r="C149" s="196"/>
      <c r="D149" s="188" t="s">
        <v>147</v>
      </c>
      <c r="E149" s="197" t="s">
        <v>19</v>
      </c>
      <c r="F149" s="198" t="s">
        <v>387</v>
      </c>
      <c r="G149" s="196"/>
      <c r="H149" s="199">
        <v>1.45</v>
      </c>
      <c r="I149" s="200"/>
      <c r="J149" s="196"/>
      <c r="K149" s="196"/>
      <c r="L149" s="201"/>
      <c r="M149" s="202"/>
      <c r="N149" s="203"/>
      <c r="O149" s="203"/>
      <c r="P149" s="203"/>
      <c r="Q149" s="203"/>
      <c r="R149" s="203"/>
      <c r="S149" s="203"/>
      <c r="T149" s="204"/>
      <c r="AT149" s="205" t="s">
        <v>147</v>
      </c>
      <c r="AU149" s="205" t="s">
        <v>80</v>
      </c>
      <c r="AV149" s="13" t="s">
        <v>80</v>
      </c>
      <c r="AW149" s="13" t="s">
        <v>31</v>
      </c>
      <c r="AX149" s="13" t="s">
        <v>70</v>
      </c>
      <c r="AY149" s="205" t="s">
        <v>133</v>
      </c>
    </row>
    <row r="150" spans="1:65" s="14" customFormat="1">
      <c r="B150" s="206"/>
      <c r="C150" s="207"/>
      <c r="D150" s="188" t="s">
        <v>147</v>
      </c>
      <c r="E150" s="208" t="s">
        <v>19</v>
      </c>
      <c r="F150" s="209" t="s">
        <v>165</v>
      </c>
      <c r="G150" s="207"/>
      <c r="H150" s="210">
        <v>9.2899999999999991</v>
      </c>
      <c r="I150" s="211"/>
      <c r="J150" s="207"/>
      <c r="K150" s="207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147</v>
      </c>
      <c r="AU150" s="216" t="s">
        <v>80</v>
      </c>
      <c r="AV150" s="14" t="s">
        <v>141</v>
      </c>
      <c r="AW150" s="14" t="s">
        <v>31</v>
      </c>
      <c r="AX150" s="14" t="s">
        <v>78</v>
      </c>
      <c r="AY150" s="216" t="s">
        <v>133</v>
      </c>
    </row>
    <row r="151" spans="1:65" s="12" customFormat="1" ht="22.8" customHeight="1">
      <c r="B151" s="159"/>
      <c r="C151" s="160"/>
      <c r="D151" s="161" t="s">
        <v>69</v>
      </c>
      <c r="E151" s="173" t="s">
        <v>183</v>
      </c>
      <c r="F151" s="173" t="s">
        <v>388</v>
      </c>
      <c r="G151" s="160"/>
      <c r="H151" s="160"/>
      <c r="I151" s="163"/>
      <c r="J151" s="174">
        <f>BK151</f>
        <v>178553.38999999998</v>
      </c>
      <c r="K151" s="160"/>
      <c r="L151" s="165"/>
      <c r="M151" s="166"/>
      <c r="N151" s="167"/>
      <c r="O151" s="167"/>
      <c r="P151" s="168">
        <f>SUM(P152:P224)</f>
        <v>0</v>
      </c>
      <c r="Q151" s="167"/>
      <c r="R151" s="168">
        <f>SUM(R152:R224)</f>
        <v>15.645497259999999</v>
      </c>
      <c r="S151" s="167"/>
      <c r="T151" s="169">
        <f>SUM(T152:T224)</f>
        <v>2.4965999999999999E-3</v>
      </c>
      <c r="AR151" s="170" t="s">
        <v>78</v>
      </c>
      <c r="AT151" s="171" t="s">
        <v>69</v>
      </c>
      <c r="AU151" s="171" t="s">
        <v>78</v>
      </c>
      <c r="AY151" s="170" t="s">
        <v>133</v>
      </c>
      <c r="BK151" s="172">
        <f>SUM(BK152:BK224)</f>
        <v>178553.38999999998</v>
      </c>
    </row>
    <row r="152" spans="1:65" s="2" customFormat="1" ht="16.5" customHeight="1">
      <c r="A152" s="36"/>
      <c r="B152" s="37"/>
      <c r="C152" s="175" t="s">
        <v>233</v>
      </c>
      <c r="D152" s="175" t="s">
        <v>136</v>
      </c>
      <c r="E152" s="176" t="s">
        <v>389</v>
      </c>
      <c r="F152" s="177" t="s">
        <v>390</v>
      </c>
      <c r="G152" s="178" t="s">
        <v>139</v>
      </c>
      <c r="H152" s="179">
        <v>292.87700000000001</v>
      </c>
      <c r="I152" s="180">
        <v>62</v>
      </c>
      <c r="J152" s="181">
        <f>ROUND(I152*H152,2)</f>
        <v>18158.37</v>
      </c>
      <c r="K152" s="177" t="s">
        <v>140</v>
      </c>
      <c r="L152" s="41"/>
      <c r="M152" s="182" t="s">
        <v>19</v>
      </c>
      <c r="N152" s="183" t="s">
        <v>41</v>
      </c>
      <c r="O152" s="66"/>
      <c r="P152" s="184">
        <f>O152*H152</f>
        <v>0</v>
      </c>
      <c r="Q152" s="184">
        <v>2.5999999999999998E-4</v>
      </c>
      <c r="R152" s="184">
        <f>Q152*H152</f>
        <v>7.6148019999999997E-2</v>
      </c>
      <c r="S152" s="184">
        <v>0</v>
      </c>
      <c r="T152" s="185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6" t="s">
        <v>141</v>
      </c>
      <c r="AT152" s="186" t="s">
        <v>136</v>
      </c>
      <c r="AU152" s="186" t="s">
        <v>80</v>
      </c>
      <c r="AY152" s="19" t="s">
        <v>133</v>
      </c>
      <c r="BE152" s="187">
        <f>IF(N152="základní",J152,0)</f>
        <v>18158.37</v>
      </c>
      <c r="BF152" s="187">
        <f>IF(N152="snížená",J152,0)</f>
        <v>0</v>
      </c>
      <c r="BG152" s="187">
        <f>IF(N152="zákl. přenesená",J152,0)</f>
        <v>0</v>
      </c>
      <c r="BH152" s="187">
        <f>IF(N152="sníž. přenesená",J152,0)</f>
        <v>0</v>
      </c>
      <c r="BI152" s="187">
        <f>IF(N152="nulová",J152,0)</f>
        <v>0</v>
      </c>
      <c r="BJ152" s="19" t="s">
        <v>78</v>
      </c>
      <c r="BK152" s="187">
        <f>ROUND(I152*H152,2)</f>
        <v>18158.37</v>
      </c>
      <c r="BL152" s="19" t="s">
        <v>141</v>
      </c>
      <c r="BM152" s="186" t="s">
        <v>391</v>
      </c>
    </row>
    <row r="153" spans="1:65" s="2" customFormat="1">
      <c r="A153" s="36"/>
      <c r="B153" s="37"/>
      <c r="C153" s="38"/>
      <c r="D153" s="188" t="s">
        <v>143</v>
      </c>
      <c r="E153" s="38"/>
      <c r="F153" s="189" t="s">
        <v>392</v>
      </c>
      <c r="G153" s="38"/>
      <c r="H153" s="38"/>
      <c r="I153" s="190"/>
      <c r="J153" s="38"/>
      <c r="K153" s="38"/>
      <c r="L153" s="41"/>
      <c r="M153" s="191"/>
      <c r="N153" s="192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9" t="s">
        <v>143</v>
      </c>
      <c r="AU153" s="19" t="s">
        <v>80</v>
      </c>
    </row>
    <row r="154" spans="1:65" s="2" customFormat="1">
      <c r="A154" s="36"/>
      <c r="B154" s="37"/>
      <c r="C154" s="38"/>
      <c r="D154" s="193" t="s">
        <v>145</v>
      </c>
      <c r="E154" s="38"/>
      <c r="F154" s="194" t="s">
        <v>393</v>
      </c>
      <c r="G154" s="38"/>
      <c r="H154" s="38"/>
      <c r="I154" s="190"/>
      <c r="J154" s="38"/>
      <c r="K154" s="38"/>
      <c r="L154" s="41"/>
      <c r="M154" s="191"/>
      <c r="N154" s="192"/>
      <c r="O154" s="66"/>
      <c r="P154" s="66"/>
      <c r="Q154" s="66"/>
      <c r="R154" s="66"/>
      <c r="S154" s="66"/>
      <c r="T154" s="67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9" t="s">
        <v>145</v>
      </c>
      <c r="AU154" s="19" t="s">
        <v>80</v>
      </c>
    </row>
    <row r="155" spans="1:65" s="15" customFormat="1">
      <c r="B155" s="217"/>
      <c r="C155" s="218"/>
      <c r="D155" s="188" t="s">
        <v>147</v>
      </c>
      <c r="E155" s="219" t="s">
        <v>19</v>
      </c>
      <c r="F155" s="220" t="s">
        <v>394</v>
      </c>
      <c r="G155" s="218"/>
      <c r="H155" s="219" t="s">
        <v>19</v>
      </c>
      <c r="I155" s="221"/>
      <c r="J155" s="218"/>
      <c r="K155" s="218"/>
      <c r="L155" s="222"/>
      <c r="M155" s="223"/>
      <c r="N155" s="224"/>
      <c r="O155" s="224"/>
      <c r="P155" s="224"/>
      <c r="Q155" s="224"/>
      <c r="R155" s="224"/>
      <c r="S155" s="224"/>
      <c r="T155" s="225"/>
      <c r="AT155" s="226" t="s">
        <v>147</v>
      </c>
      <c r="AU155" s="226" t="s">
        <v>80</v>
      </c>
      <c r="AV155" s="15" t="s">
        <v>78</v>
      </c>
      <c r="AW155" s="15" t="s">
        <v>31</v>
      </c>
      <c r="AX155" s="15" t="s">
        <v>70</v>
      </c>
      <c r="AY155" s="226" t="s">
        <v>133</v>
      </c>
    </row>
    <row r="156" spans="1:65" s="13" customFormat="1">
      <c r="B156" s="195"/>
      <c r="C156" s="196"/>
      <c r="D156" s="188" t="s">
        <v>147</v>
      </c>
      <c r="E156" s="197" t="s">
        <v>19</v>
      </c>
      <c r="F156" s="198" t="s">
        <v>211</v>
      </c>
      <c r="G156" s="196"/>
      <c r="H156" s="199">
        <v>64.260000000000005</v>
      </c>
      <c r="I156" s="200"/>
      <c r="J156" s="196"/>
      <c r="K156" s="196"/>
      <c r="L156" s="201"/>
      <c r="M156" s="202"/>
      <c r="N156" s="203"/>
      <c r="O156" s="203"/>
      <c r="P156" s="203"/>
      <c r="Q156" s="203"/>
      <c r="R156" s="203"/>
      <c r="S156" s="203"/>
      <c r="T156" s="204"/>
      <c r="AT156" s="205" t="s">
        <v>147</v>
      </c>
      <c r="AU156" s="205" t="s">
        <v>80</v>
      </c>
      <c r="AV156" s="13" t="s">
        <v>80</v>
      </c>
      <c r="AW156" s="13" t="s">
        <v>31</v>
      </c>
      <c r="AX156" s="13" t="s">
        <v>70</v>
      </c>
      <c r="AY156" s="205" t="s">
        <v>133</v>
      </c>
    </row>
    <row r="157" spans="1:65" s="13" customFormat="1">
      <c r="B157" s="195"/>
      <c r="C157" s="196"/>
      <c r="D157" s="188" t="s">
        <v>147</v>
      </c>
      <c r="E157" s="197" t="s">
        <v>19</v>
      </c>
      <c r="F157" s="198" t="s">
        <v>395</v>
      </c>
      <c r="G157" s="196"/>
      <c r="H157" s="199">
        <v>-13.6</v>
      </c>
      <c r="I157" s="200"/>
      <c r="J157" s="196"/>
      <c r="K157" s="196"/>
      <c r="L157" s="201"/>
      <c r="M157" s="202"/>
      <c r="N157" s="203"/>
      <c r="O157" s="203"/>
      <c r="P157" s="203"/>
      <c r="Q157" s="203"/>
      <c r="R157" s="203"/>
      <c r="S157" s="203"/>
      <c r="T157" s="204"/>
      <c r="AT157" s="205" t="s">
        <v>147</v>
      </c>
      <c r="AU157" s="205" t="s">
        <v>80</v>
      </c>
      <c r="AV157" s="13" t="s">
        <v>80</v>
      </c>
      <c r="AW157" s="13" t="s">
        <v>31</v>
      </c>
      <c r="AX157" s="13" t="s">
        <v>70</v>
      </c>
      <c r="AY157" s="205" t="s">
        <v>133</v>
      </c>
    </row>
    <row r="158" spans="1:65" s="13" customFormat="1">
      <c r="B158" s="195"/>
      <c r="C158" s="196"/>
      <c r="D158" s="188" t="s">
        <v>147</v>
      </c>
      <c r="E158" s="197" t="s">
        <v>19</v>
      </c>
      <c r="F158" s="198" t="s">
        <v>396</v>
      </c>
      <c r="G158" s="196"/>
      <c r="H158" s="199">
        <v>56.28</v>
      </c>
      <c r="I158" s="200"/>
      <c r="J158" s="196"/>
      <c r="K158" s="196"/>
      <c r="L158" s="201"/>
      <c r="M158" s="202"/>
      <c r="N158" s="203"/>
      <c r="O158" s="203"/>
      <c r="P158" s="203"/>
      <c r="Q158" s="203"/>
      <c r="R158" s="203"/>
      <c r="S158" s="203"/>
      <c r="T158" s="204"/>
      <c r="AT158" s="205" t="s">
        <v>147</v>
      </c>
      <c r="AU158" s="205" t="s">
        <v>80</v>
      </c>
      <c r="AV158" s="13" t="s">
        <v>80</v>
      </c>
      <c r="AW158" s="13" t="s">
        <v>31</v>
      </c>
      <c r="AX158" s="13" t="s">
        <v>70</v>
      </c>
      <c r="AY158" s="205" t="s">
        <v>133</v>
      </c>
    </row>
    <row r="159" spans="1:65" s="13" customFormat="1">
      <c r="B159" s="195"/>
      <c r="C159" s="196"/>
      <c r="D159" s="188" t="s">
        <v>147</v>
      </c>
      <c r="E159" s="197" t="s">
        <v>19</v>
      </c>
      <c r="F159" s="198" t="s">
        <v>397</v>
      </c>
      <c r="G159" s="196"/>
      <c r="H159" s="199">
        <v>-6.3</v>
      </c>
      <c r="I159" s="200"/>
      <c r="J159" s="196"/>
      <c r="K159" s="196"/>
      <c r="L159" s="201"/>
      <c r="M159" s="202"/>
      <c r="N159" s="203"/>
      <c r="O159" s="203"/>
      <c r="P159" s="203"/>
      <c r="Q159" s="203"/>
      <c r="R159" s="203"/>
      <c r="S159" s="203"/>
      <c r="T159" s="204"/>
      <c r="AT159" s="205" t="s">
        <v>147</v>
      </c>
      <c r="AU159" s="205" t="s">
        <v>80</v>
      </c>
      <c r="AV159" s="13" t="s">
        <v>80</v>
      </c>
      <c r="AW159" s="13" t="s">
        <v>31</v>
      </c>
      <c r="AX159" s="13" t="s">
        <v>70</v>
      </c>
      <c r="AY159" s="205" t="s">
        <v>133</v>
      </c>
    </row>
    <row r="160" spans="1:65" s="13" customFormat="1">
      <c r="B160" s="195"/>
      <c r="C160" s="196"/>
      <c r="D160" s="188" t="s">
        <v>147</v>
      </c>
      <c r="E160" s="197" t="s">
        <v>19</v>
      </c>
      <c r="F160" s="198" t="s">
        <v>398</v>
      </c>
      <c r="G160" s="196"/>
      <c r="H160" s="199">
        <v>14.81</v>
      </c>
      <c r="I160" s="200"/>
      <c r="J160" s="196"/>
      <c r="K160" s="196"/>
      <c r="L160" s="201"/>
      <c r="M160" s="202"/>
      <c r="N160" s="203"/>
      <c r="O160" s="203"/>
      <c r="P160" s="203"/>
      <c r="Q160" s="203"/>
      <c r="R160" s="203"/>
      <c r="S160" s="203"/>
      <c r="T160" s="204"/>
      <c r="AT160" s="205" t="s">
        <v>147</v>
      </c>
      <c r="AU160" s="205" t="s">
        <v>80</v>
      </c>
      <c r="AV160" s="13" t="s">
        <v>80</v>
      </c>
      <c r="AW160" s="13" t="s">
        <v>31</v>
      </c>
      <c r="AX160" s="13" t="s">
        <v>70</v>
      </c>
      <c r="AY160" s="205" t="s">
        <v>133</v>
      </c>
    </row>
    <row r="161" spans="1:65" s="13" customFormat="1">
      <c r="B161" s="195"/>
      <c r="C161" s="196"/>
      <c r="D161" s="188" t="s">
        <v>147</v>
      </c>
      <c r="E161" s="197" t="s">
        <v>19</v>
      </c>
      <c r="F161" s="198" t="s">
        <v>399</v>
      </c>
      <c r="G161" s="196"/>
      <c r="H161" s="199">
        <v>142.4</v>
      </c>
      <c r="I161" s="200"/>
      <c r="J161" s="196"/>
      <c r="K161" s="196"/>
      <c r="L161" s="201"/>
      <c r="M161" s="202"/>
      <c r="N161" s="203"/>
      <c r="O161" s="203"/>
      <c r="P161" s="203"/>
      <c r="Q161" s="203"/>
      <c r="R161" s="203"/>
      <c r="S161" s="203"/>
      <c r="T161" s="204"/>
      <c r="AT161" s="205" t="s">
        <v>147</v>
      </c>
      <c r="AU161" s="205" t="s">
        <v>80</v>
      </c>
      <c r="AV161" s="13" t="s">
        <v>80</v>
      </c>
      <c r="AW161" s="13" t="s">
        <v>31</v>
      </c>
      <c r="AX161" s="13" t="s">
        <v>70</v>
      </c>
      <c r="AY161" s="205" t="s">
        <v>133</v>
      </c>
    </row>
    <row r="162" spans="1:65" s="13" customFormat="1">
      <c r="B162" s="195"/>
      <c r="C162" s="196"/>
      <c r="D162" s="188" t="s">
        <v>147</v>
      </c>
      <c r="E162" s="197" t="s">
        <v>19</v>
      </c>
      <c r="F162" s="198" t="s">
        <v>400</v>
      </c>
      <c r="G162" s="196"/>
      <c r="H162" s="199">
        <v>-30.995000000000001</v>
      </c>
      <c r="I162" s="200"/>
      <c r="J162" s="196"/>
      <c r="K162" s="196"/>
      <c r="L162" s="201"/>
      <c r="M162" s="202"/>
      <c r="N162" s="203"/>
      <c r="O162" s="203"/>
      <c r="P162" s="203"/>
      <c r="Q162" s="203"/>
      <c r="R162" s="203"/>
      <c r="S162" s="203"/>
      <c r="T162" s="204"/>
      <c r="AT162" s="205" t="s">
        <v>147</v>
      </c>
      <c r="AU162" s="205" t="s">
        <v>80</v>
      </c>
      <c r="AV162" s="13" t="s">
        <v>80</v>
      </c>
      <c r="AW162" s="13" t="s">
        <v>31</v>
      </c>
      <c r="AX162" s="13" t="s">
        <v>70</v>
      </c>
      <c r="AY162" s="205" t="s">
        <v>133</v>
      </c>
    </row>
    <row r="163" spans="1:65" s="13" customFormat="1">
      <c r="B163" s="195"/>
      <c r="C163" s="196"/>
      <c r="D163" s="188" t="s">
        <v>147</v>
      </c>
      <c r="E163" s="197" t="s">
        <v>19</v>
      </c>
      <c r="F163" s="198" t="s">
        <v>401</v>
      </c>
      <c r="G163" s="196"/>
      <c r="H163" s="199">
        <v>86.52</v>
      </c>
      <c r="I163" s="200"/>
      <c r="J163" s="196"/>
      <c r="K163" s="196"/>
      <c r="L163" s="201"/>
      <c r="M163" s="202"/>
      <c r="N163" s="203"/>
      <c r="O163" s="203"/>
      <c r="P163" s="203"/>
      <c r="Q163" s="203"/>
      <c r="R163" s="203"/>
      <c r="S163" s="203"/>
      <c r="T163" s="204"/>
      <c r="AT163" s="205" t="s">
        <v>147</v>
      </c>
      <c r="AU163" s="205" t="s">
        <v>80</v>
      </c>
      <c r="AV163" s="13" t="s">
        <v>80</v>
      </c>
      <c r="AW163" s="13" t="s">
        <v>31</v>
      </c>
      <c r="AX163" s="13" t="s">
        <v>70</v>
      </c>
      <c r="AY163" s="205" t="s">
        <v>133</v>
      </c>
    </row>
    <row r="164" spans="1:65" s="13" customFormat="1">
      <c r="B164" s="195"/>
      <c r="C164" s="196"/>
      <c r="D164" s="188" t="s">
        <v>147</v>
      </c>
      <c r="E164" s="197" t="s">
        <v>19</v>
      </c>
      <c r="F164" s="198" t="s">
        <v>402</v>
      </c>
      <c r="G164" s="196"/>
      <c r="H164" s="199">
        <v>-20.498000000000001</v>
      </c>
      <c r="I164" s="200"/>
      <c r="J164" s="196"/>
      <c r="K164" s="196"/>
      <c r="L164" s="201"/>
      <c r="M164" s="202"/>
      <c r="N164" s="203"/>
      <c r="O164" s="203"/>
      <c r="P164" s="203"/>
      <c r="Q164" s="203"/>
      <c r="R164" s="203"/>
      <c r="S164" s="203"/>
      <c r="T164" s="204"/>
      <c r="AT164" s="205" t="s">
        <v>147</v>
      </c>
      <c r="AU164" s="205" t="s">
        <v>80</v>
      </c>
      <c r="AV164" s="13" t="s">
        <v>80</v>
      </c>
      <c r="AW164" s="13" t="s">
        <v>31</v>
      </c>
      <c r="AX164" s="13" t="s">
        <v>70</v>
      </c>
      <c r="AY164" s="205" t="s">
        <v>133</v>
      </c>
    </row>
    <row r="165" spans="1:65" s="14" customFormat="1">
      <c r="B165" s="206"/>
      <c r="C165" s="207"/>
      <c r="D165" s="188" t="s">
        <v>147</v>
      </c>
      <c r="E165" s="208" t="s">
        <v>19</v>
      </c>
      <c r="F165" s="209" t="s">
        <v>165</v>
      </c>
      <c r="G165" s="207"/>
      <c r="H165" s="210">
        <v>292.87700000000001</v>
      </c>
      <c r="I165" s="211"/>
      <c r="J165" s="207"/>
      <c r="K165" s="207"/>
      <c r="L165" s="212"/>
      <c r="M165" s="213"/>
      <c r="N165" s="214"/>
      <c r="O165" s="214"/>
      <c r="P165" s="214"/>
      <c r="Q165" s="214"/>
      <c r="R165" s="214"/>
      <c r="S165" s="214"/>
      <c r="T165" s="215"/>
      <c r="AT165" s="216" t="s">
        <v>147</v>
      </c>
      <c r="AU165" s="216" t="s">
        <v>80</v>
      </c>
      <c r="AV165" s="14" t="s">
        <v>141</v>
      </c>
      <c r="AW165" s="14" t="s">
        <v>31</v>
      </c>
      <c r="AX165" s="14" t="s">
        <v>78</v>
      </c>
      <c r="AY165" s="216" t="s">
        <v>133</v>
      </c>
    </row>
    <row r="166" spans="1:65" s="2" customFormat="1" ht="16.5" customHeight="1">
      <c r="A166" s="36"/>
      <c r="B166" s="37"/>
      <c r="C166" s="175" t="s">
        <v>8</v>
      </c>
      <c r="D166" s="175" t="s">
        <v>136</v>
      </c>
      <c r="E166" s="176" t="s">
        <v>403</v>
      </c>
      <c r="F166" s="177" t="s">
        <v>404</v>
      </c>
      <c r="G166" s="178" t="s">
        <v>139</v>
      </c>
      <c r="H166" s="179">
        <v>30</v>
      </c>
      <c r="I166" s="180">
        <v>482</v>
      </c>
      <c r="J166" s="181">
        <f>ROUND(I166*H166,2)</f>
        <v>14460</v>
      </c>
      <c r="K166" s="177" t="s">
        <v>140</v>
      </c>
      <c r="L166" s="41"/>
      <c r="M166" s="182" t="s">
        <v>19</v>
      </c>
      <c r="N166" s="183" t="s">
        <v>41</v>
      </c>
      <c r="O166" s="66"/>
      <c r="P166" s="184">
        <f>O166*H166</f>
        <v>0</v>
      </c>
      <c r="Q166" s="184">
        <v>5.6000000000000001E-2</v>
      </c>
      <c r="R166" s="184">
        <f>Q166*H166</f>
        <v>1.68</v>
      </c>
      <c r="S166" s="184">
        <v>0</v>
      </c>
      <c r="T166" s="185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6" t="s">
        <v>141</v>
      </c>
      <c r="AT166" s="186" t="s">
        <v>136</v>
      </c>
      <c r="AU166" s="186" t="s">
        <v>80</v>
      </c>
      <c r="AY166" s="19" t="s">
        <v>133</v>
      </c>
      <c r="BE166" s="187">
        <f>IF(N166="základní",J166,0)</f>
        <v>14460</v>
      </c>
      <c r="BF166" s="187">
        <f>IF(N166="snížená",J166,0)</f>
        <v>0</v>
      </c>
      <c r="BG166" s="187">
        <f>IF(N166="zákl. přenesená",J166,0)</f>
        <v>0</v>
      </c>
      <c r="BH166" s="187">
        <f>IF(N166="sníž. přenesená",J166,0)</f>
        <v>0</v>
      </c>
      <c r="BI166" s="187">
        <f>IF(N166="nulová",J166,0)</f>
        <v>0</v>
      </c>
      <c r="BJ166" s="19" t="s">
        <v>78</v>
      </c>
      <c r="BK166" s="187">
        <f>ROUND(I166*H166,2)</f>
        <v>14460</v>
      </c>
      <c r="BL166" s="19" t="s">
        <v>141</v>
      </c>
      <c r="BM166" s="186" t="s">
        <v>405</v>
      </c>
    </row>
    <row r="167" spans="1:65" s="2" customFormat="1">
      <c r="A167" s="36"/>
      <c r="B167" s="37"/>
      <c r="C167" s="38"/>
      <c r="D167" s="188" t="s">
        <v>143</v>
      </c>
      <c r="E167" s="38"/>
      <c r="F167" s="189" t="s">
        <v>406</v>
      </c>
      <c r="G167" s="38"/>
      <c r="H167" s="38"/>
      <c r="I167" s="190"/>
      <c r="J167" s="38"/>
      <c r="K167" s="38"/>
      <c r="L167" s="41"/>
      <c r="M167" s="191"/>
      <c r="N167" s="192"/>
      <c r="O167" s="66"/>
      <c r="P167" s="66"/>
      <c r="Q167" s="66"/>
      <c r="R167" s="66"/>
      <c r="S167" s="66"/>
      <c r="T167" s="67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9" t="s">
        <v>143</v>
      </c>
      <c r="AU167" s="19" t="s">
        <v>80</v>
      </c>
    </row>
    <row r="168" spans="1:65" s="2" customFormat="1">
      <c r="A168" s="36"/>
      <c r="B168" s="37"/>
      <c r="C168" s="38"/>
      <c r="D168" s="193" t="s">
        <v>145</v>
      </c>
      <c r="E168" s="38"/>
      <c r="F168" s="194" t="s">
        <v>407</v>
      </c>
      <c r="G168" s="38"/>
      <c r="H168" s="38"/>
      <c r="I168" s="190"/>
      <c r="J168" s="38"/>
      <c r="K168" s="38"/>
      <c r="L168" s="41"/>
      <c r="M168" s="191"/>
      <c r="N168" s="192"/>
      <c r="O168" s="66"/>
      <c r="P168" s="66"/>
      <c r="Q168" s="66"/>
      <c r="R168" s="66"/>
      <c r="S168" s="66"/>
      <c r="T168" s="67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9" t="s">
        <v>145</v>
      </c>
      <c r="AU168" s="19" t="s">
        <v>80</v>
      </c>
    </row>
    <row r="169" spans="1:65" s="13" customFormat="1">
      <c r="B169" s="195"/>
      <c r="C169" s="196"/>
      <c r="D169" s="188" t="s">
        <v>147</v>
      </c>
      <c r="E169" s="197" t="s">
        <v>19</v>
      </c>
      <c r="F169" s="198" t="s">
        <v>408</v>
      </c>
      <c r="G169" s="196"/>
      <c r="H169" s="199">
        <v>30</v>
      </c>
      <c r="I169" s="200"/>
      <c r="J169" s="196"/>
      <c r="K169" s="196"/>
      <c r="L169" s="201"/>
      <c r="M169" s="202"/>
      <c r="N169" s="203"/>
      <c r="O169" s="203"/>
      <c r="P169" s="203"/>
      <c r="Q169" s="203"/>
      <c r="R169" s="203"/>
      <c r="S169" s="203"/>
      <c r="T169" s="204"/>
      <c r="AT169" s="205" t="s">
        <v>147</v>
      </c>
      <c r="AU169" s="205" t="s">
        <v>80</v>
      </c>
      <c r="AV169" s="13" t="s">
        <v>80</v>
      </c>
      <c r="AW169" s="13" t="s">
        <v>31</v>
      </c>
      <c r="AX169" s="13" t="s">
        <v>78</v>
      </c>
      <c r="AY169" s="205" t="s">
        <v>133</v>
      </c>
    </row>
    <row r="170" spans="1:65" s="2" customFormat="1" ht="16.5" customHeight="1">
      <c r="A170" s="36"/>
      <c r="B170" s="37"/>
      <c r="C170" s="175" t="s">
        <v>249</v>
      </c>
      <c r="D170" s="175" t="s">
        <v>136</v>
      </c>
      <c r="E170" s="176" t="s">
        <v>409</v>
      </c>
      <c r="F170" s="177" t="s">
        <v>410</v>
      </c>
      <c r="G170" s="178" t="s">
        <v>139</v>
      </c>
      <c r="H170" s="179">
        <v>67.319999999999993</v>
      </c>
      <c r="I170" s="180">
        <v>240</v>
      </c>
      <c r="J170" s="181">
        <f>ROUND(I170*H170,2)</f>
        <v>16156.8</v>
      </c>
      <c r="K170" s="177" t="s">
        <v>140</v>
      </c>
      <c r="L170" s="41"/>
      <c r="M170" s="182" t="s">
        <v>19</v>
      </c>
      <c r="N170" s="183" t="s">
        <v>41</v>
      </c>
      <c r="O170" s="66"/>
      <c r="P170" s="184">
        <f>O170*H170</f>
        <v>0</v>
      </c>
      <c r="Q170" s="184">
        <v>4.3800000000000002E-3</v>
      </c>
      <c r="R170" s="184">
        <f>Q170*H170</f>
        <v>0.2948616</v>
      </c>
      <c r="S170" s="184">
        <v>0</v>
      </c>
      <c r="T170" s="185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6" t="s">
        <v>141</v>
      </c>
      <c r="AT170" s="186" t="s">
        <v>136</v>
      </c>
      <c r="AU170" s="186" t="s">
        <v>80</v>
      </c>
      <c r="AY170" s="19" t="s">
        <v>133</v>
      </c>
      <c r="BE170" s="187">
        <f>IF(N170="základní",J170,0)</f>
        <v>16156.8</v>
      </c>
      <c r="BF170" s="187">
        <f>IF(N170="snížená",J170,0)</f>
        <v>0</v>
      </c>
      <c r="BG170" s="187">
        <f>IF(N170="zákl. přenesená",J170,0)</f>
        <v>0</v>
      </c>
      <c r="BH170" s="187">
        <f>IF(N170="sníž. přenesená",J170,0)</f>
        <v>0</v>
      </c>
      <c r="BI170" s="187">
        <f>IF(N170="nulová",J170,0)</f>
        <v>0</v>
      </c>
      <c r="BJ170" s="19" t="s">
        <v>78</v>
      </c>
      <c r="BK170" s="187">
        <f>ROUND(I170*H170,2)</f>
        <v>16156.8</v>
      </c>
      <c r="BL170" s="19" t="s">
        <v>141</v>
      </c>
      <c r="BM170" s="186" t="s">
        <v>411</v>
      </c>
    </row>
    <row r="171" spans="1:65" s="2" customFormat="1">
      <c r="A171" s="36"/>
      <c r="B171" s="37"/>
      <c r="C171" s="38"/>
      <c r="D171" s="188" t="s">
        <v>143</v>
      </c>
      <c r="E171" s="38"/>
      <c r="F171" s="189" t="s">
        <v>412</v>
      </c>
      <c r="G171" s="38"/>
      <c r="H171" s="38"/>
      <c r="I171" s="190"/>
      <c r="J171" s="38"/>
      <c r="K171" s="38"/>
      <c r="L171" s="41"/>
      <c r="M171" s="191"/>
      <c r="N171" s="192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9" t="s">
        <v>143</v>
      </c>
      <c r="AU171" s="19" t="s">
        <v>80</v>
      </c>
    </row>
    <row r="172" spans="1:65" s="2" customFormat="1">
      <c r="A172" s="36"/>
      <c r="B172" s="37"/>
      <c r="C172" s="38"/>
      <c r="D172" s="193" t="s">
        <v>145</v>
      </c>
      <c r="E172" s="38"/>
      <c r="F172" s="194" t="s">
        <v>413</v>
      </c>
      <c r="G172" s="38"/>
      <c r="H172" s="38"/>
      <c r="I172" s="190"/>
      <c r="J172" s="38"/>
      <c r="K172" s="38"/>
      <c r="L172" s="41"/>
      <c r="M172" s="191"/>
      <c r="N172" s="192"/>
      <c r="O172" s="66"/>
      <c r="P172" s="66"/>
      <c r="Q172" s="66"/>
      <c r="R172" s="66"/>
      <c r="S172" s="66"/>
      <c r="T172" s="67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9" t="s">
        <v>145</v>
      </c>
      <c r="AU172" s="19" t="s">
        <v>80</v>
      </c>
    </row>
    <row r="173" spans="1:65" s="15" customFormat="1">
      <c r="B173" s="217"/>
      <c r="C173" s="218"/>
      <c r="D173" s="188" t="s">
        <v>147</v>
      </c>
      <c r="E173" s="219" t="s">
        <v>19</v>
      </c>
      <c r="F173" s="220" t="s">
        <v>414</v>
      </c>
      <c r="G173" s="218"/>
      <c r="H173" s="219" t="s">
        <v>19</v>
      </c>
      <c r="I173" s="221"/>
      <c r="J173" s="218"/>
      <c r="K173" s="218"/>
      <c r="L173" s="222"/>
      <c r="M173" s="223"/>
      <c r="N173" s="224"/>
      <c r="O173" s="224"/>
      <c r="P173" s="224"/>
      <c r="Q173" s="224"/>
      <c r="R173" s="224"/>
      <c r="S173" s="224"/>
      <c r="T173" s="225"/>
      <c r="AT173" s="226" t="s">
        <v>147</v>
      </c>
      <c r="AU173" s="226" t="s">
        <v>80</v>
      </c>
      <c r="AV173" s="15" t="s">
        <v>78</v>
      </c>
      <c r="AW173" s="15" t="s">
        <v>31</v>
      </c>
      <c r="AX173" s="15" t="s">
        <v>70</v>
      </c>
      <c r="AY173" s="226" t="s">
        <v>133</v>
      </c>
    </row>
    <row r="174" spans="1:65" s="13" customFormat="1">
      <c r="B174" s="195"/>
      <c r="C174" s="196"/>
      <c r="D174" s="188" t="s">
        <v>147</v>
      </c>
      <c r="E174" s="197" t="s">
        <v>19</v>
      </c>
      <c r="F174" s="198" t="s">
        <v>415</v>
      </c>
      <c r="G174" s="196"/>
      <c r="H174" s="199">
        <v>9.36</v>
      </c>
      <c r="I174" s="200"/>
      <c r="J174" s="196"/>
      <c r="K174" s="196"/>
      <c r="L174" s="201"/>
      <c r="M174" s="202"/>
      <c r="N174" s="203"/>
      <c r="O174" s="203"/>
      <c r="P174" s="203"/>
      <c r="Q174" s="203"/>
      <c r="R174" s="203"/>
      <c r="S174" s="203"/>
      <c r="T174" s="204"/>
      <c r="AT174" s="205" t="s">
        <v>147</v>
      </c>
      <c r="AU174" s="205" t="s">
        <v>80</v>
      </c>
      <c r="AV174" s="13" t="s">
        <v>80</v>
      </c>
      <c r="AW174" s="13" t="s">
        <v>31</v>
      </c>
      <c r="AX174" s="13" t="s">
        <v>70</v>
      </c>
      <c r="AY174" s="205" t="s">
        <v>133</v>
      </c>
    </row>
    <row r="175" spans="1:65" s="15" customFormat="1">
      <c r="B175" s="217"/>
      <c r="C175" s="218"/>
      <c r="D175" s="188" t="s">
        <v>147</v>
      </c>
      <c r="E175" s="219" t="s">
        <v>19</v>
      </c>
      <c r="F175" s="220" t="s">
        <v>416</v>
      </c>
      <c r="G175" s="218"/>
      <c r="H175" s="219" t="s">
        <v>19</v>
      </c>
      <c r="I175" s="221"/>
      <c r="J175" s="218"/>
      <c r="K175" s="218"/>
      <c r="L175" s="222"/>
      <c r="M175" s="223"/>
      <c r="N175" s="224"/>
      <c r="O175" s="224"/>
      <c r="P175" s="224"/>
      <c r="Q175" s="224"/>
      <c r="R175" s="224"/>
      <c r="S175" s="224"/>
      <c r="T175" s="225"/>
      <c r="AT175" s="226" t="s">
        <v>147</v>
      </c>
      <c r="AU175" s="226" t="s">
        <v>80</v>
      </c>
      <c r="AV175" s="15" t="s">
        <v>78</v>
      </c>
      <c r="AW175" s="15" t="s">
        <v>31</v>
      </c>
      <c r="AX175" s="15" t="s">
        <v>70</v>
      </c>
      <c r="AY175" s="226" t="s">
        <v>133</v>
      </c>
    </row>
    <row r="176" spans="1:65" s="13" customFormat="1">
      <c r="B176" s="195"/>
      <c r="C176" s="196"/>
      <c r="D176" s="188" t="s">
        <v>147</v>
      </c>
      <c r="E176" s="197" t="s">
        <v>19</v>
      </c>
      <c r="F176" s="198" t="s">
        <v>417</v>
      </c>
      <c r="G176" s="196"/>
      <c r="H176" s="199">
        <v>10.44</v>
      </c>
      <c r="I176" s="200"/>
      <c r="J176" s="196"/>
      <c r="K176" s="196"/>
      <c r="L176" s="201"/>
      <c r="M176" s="202"/>
      <c r="N176" s="203"/>
      <c r="O176" s="203"/>
      <c r="P176" s="203"/>
      <c r="Q176" s="203"/>
      <c r="R176" s="203"/>
      <c r="S176" s="203"/>
      <c r="T176" s="204"/>
      <c r="AT176" s="205" t="s">
        <v>147</v>
      </c>
      <c r="AU176" s="205" t="s">
        <v>80</v>
      </c>
      <c r="AV176" s="13" t="s">
        <v>80</v>
      </c>
      <c r="AW176" s="13" t="s">
        <v>31</v>
      </c>
      <c r="AX176" s="13" t="s">
        <v>70</v>
      </c>
      <c r="AY176" s="205" t="s">
        <v>133</v>
      </c>
    </row>
    <row r="177" spans="1:65" s="13" customFormat="1">
      <c r="B177" s="195"/>
      <c r="C177" s="196"/>
      <c r="D177" s="188" t="s">
        <v>147</v>
      </c>
      <c r="E177" s="197" t="s">
        <v>19</v>
      </c>
      <c r="F177" s="198" t="s">
        <v>418</v>
      </c>
      <c r="G177" s="196"/>
      <c r="H177" s="199">
        <v>5.625</v>
      </c>
      <c r="I177" s="200"/>
      <c r="J177" s="196"/>
      <c r="K177" s="196"/>
      <c r="L177" s="201"/>
      <c r="M177" s="202"/>
      <c r="N177" s="203"/>
      <c r="O177" s="203"/>
      <c r="P177" s="203"/>
      <c r="Q177" s="203"/>
      <c r="R177" s="203"/>
      <c r="S177" s="203"/>
      <c r="T177" s="204"/>
      <c r="AT177" s="205" t="s">
        <v>147</v>
      </c>
      <c r="AU177" s="205" t="s">
        <v>80</v>
      </c>
      <c r="AV177" s="13" t="s">
        <v>80</v>
      </c>
      <c r="AW177" s="13" t="s">
        <v>31</v>
      </c>
      <c r="AX177" s="13" t="s">
        <v>70</v>
      </c>
      <c r="AY177" s="205" t="s">
        <v>133</v>
      </c>
    </row>
    <row r="178" spans="1:65" s="13" customFormat="1">
      <c r="B178" s="195"/>
      <c r="C178" s="196"/>
      <c r="D178" s="188" t="s">
        <v>147</v>
      </c>
      <c r="E178" s="197" t="s">
        <v>19</v>
      </c>
      <c r="F178" s="198" t="s">
        <v>419</v>
      </c>
      <c r="G178" s="196"/>
      <c r="H178" s="199">
        <v>2.0630000000000002</v>
      </c>
      <c r="I178" s="200"/>
      <c r="J178" s="196"/>
      <c r="K178" s="196"/>
      <c r="L178" s="201"/>
      <c r="M178" s="202"/>
      <c r="N178" s="203"/>
      <c r="O178" s="203"/>
      <c r="P178" s="203"/>
      <c r="Q178" s="203"/>
      <c r="R178" s="203"/>
      <c r="S178" s="203"/>
      <c r="T178" s="204"/>
      <c r="AT178" s="205" t="s">
        <v>147</v>
      </c>
      <c r="AU178" s="205" t="s">
        <v>80</v>
      </c>
      <c r="AV178" s="13" t="s">
        <v>80</v>
      </c>
      <c r="AW178" s="13" t="s">
        <v>31</v>
      </c>
      <c r="AX178" s="13" t="s">
        <v>70</v>
      </c>
      <c r="AY178" s="205" t="s">
        <v>133</v>
      </c>
    </row>
    <row r="179" spans="1:65" s="13" customFormat="1">
      <c r="B179" s="195"/>
      <c r="C179" s="196"/>
      <c r="D179" s="188" t="s">
        <v>147</v>
      </c>
      <c r="E179" s="197" t="s">
        <v>19</v>
      </c>
      <c r="F179" s="198" t="s">
        <v>420</v>
      </c>
      <c r="G179" s="196"/>
      <c r="H179" s="199">
        <v>33.479999999999997</v>
      </c>
      <c r="I179" s="200"/>
      <c r="J179" s="196"/>
      <c r="K179" s="196"/>
      <c r="L179" s="201"/>
      <c r="M179" s="202"/>
      <c r="N179" s="203"/>
      <c r="O179" s="203"/>
      <c r="P179" s="203"/>
      <c r="Q179" s="203"/>
      <c r="R179" s="203"/>
      <c r="S179" s="203"/>
      <c r="T179" s="204"/>
      <c r="AT179" s="205" t="s">
        <v>147</v>
      </c>
      <c r="AU179" s="205" t="s">
        <v>80</v>
      </c>
      <c r="AV179" s="13" t="s">
        <v>80</v>
      </c>
      <c r="AW179" s="13" t="s">
        <v>31</v>
      </c>
      <c r="AX179" s="13" t="s">
        <v>70</v>
      </c>
      <c r="AY179" s="205" t="s">
        <v>133</v>
      </c>
    </row>
    <row r="180" spans="1:65" s="13" customFormat="1">
      <c r="B180" s="195"/>
      <c r="C180" s="196"/>
      <c r="D180" s="188" t="s">
        <v>147</v>
      </c>
      <c r="E180" s="197" t="s">
        <v>19</v>
      </c>
      <c r="F180" s="198" t="s">
        <v>356</v>
      </c>
      <c r="G180" s="196"/>
      <c r="H180" s="199">
        <v>-1.92</v>
      </c>
      <c r="I180" s="200"/>
      <c r="J180" s="196"/>
      <c r="K180" s="196"/>
      <c r="L180" s="201"/>
      <c r="M180" s="202"/>
      <c r="N180" s="203"/>
      <c r="O180" s="203"/>
      <c r="P180" s="203"/>
      <c r="Q180" s="203"/>
      <c r="R180" s="203"/>
      <c r="S180" s="203"/>
      <c r="T180" s="204"/>
      <c r="AT180" s="205" t="s">
        <v>147</v>
      </c>
      <c r="AU180" s="205" t="s">
        <v>80</v>
      </c>
      <c r="AV180" s="13" t="s">
        <v>80</v>
      </c>
      <c r="AW180" s="13" t="s">
        <v>31</v>
      </c>
      <c r="AX180" s="13" t="s">
        <v>70</v>
      </c>
      <c r="AY180" s="205" t="s">
        <v>133</v>
      </c>
    </row>
    <row r="181" spans="1:65" s="13" customFormat="1">
      <c r="B181" s="195"/>
      <c r="C181" s="196"/>
      <c r="D181" s="188" t="s">
        <v>147</v>
      </c>
      <c r="E181" s="197" t="s">
        <v>19</v>
      </c>
      <c r="F181" s="198" t="s">
        <v>421</v>
      </c>
      <c r="G181" s="196"/>
      <c r="H181" s="199">
        <v>8.2720000000000002</v>
      </c>
      <c r="I181" s="200"/>
      <c r="J181" s="196"/>
      <c r="K181" s="196"/>
      <c r="L181" s="201"/>
      <c r="M181" s="202"/>
      <c r="N181" s="203"/>
      <c r="O181" s="203"/>
      <c r="P181" s="203"/>
      <c r="Q181" s="203"/>
      <c r="R181" s="203"/>
      <c r="S181" s="203"/>
      <c r="T181" s="204"/>
      <c r="AT181" s="205" t="s">
        <v>147</v>
      </c>
      <c r="AU181" s="205" t="s">
        <v>80</v>
      </c>
      <c r="AV181" s="13" t="s">
        <v>80</v>
      </c>
      <c r="AW181" s="13" t="s">
        <v>31</v>
      </c>
      <c r="AX181" s="13" t="s">
        <v>70</v>
      </c>
      <c r="AY181" s="205" t="s">
        <v>133</v>
      </c>
    </row>
    <row r="182" spans="1:65" s="14" customFormat="1">
      <c r="B182" s="206"/>
      <c r="C182" s="207"/>
      <c r="D182" s="188" t="s">
        <v>147</v>
      </c>
      <c r="E182" s="208" t="s">
        <v>19</v>
      </c>
      <c r="F182" s="209" t="s">
        <v>165</v>
      </c>
      <c r="G182" s="207"/>
      <c r="H182" s="210">
        <v>67.319999999999993</v>
      </c>
      <c r="I182" s="211"/>
      <c r="J182" s="207"/>
      <c r="K182" s="207"/>
      <c r="L182" s="212"/>
      <c r="M182" s="213"/>
      <c r="N182" s="214"/>
      <c r="O182" s="214"/>
      <c r="P182" s="214"/>
      <c r="Q182" s="214"/>
      <c r="R182" s="214"/>
      <c r="S182" s="214"/>
      <c r="T182" s="215"/>
      <c r="AT182" s="216" t="s">
        <v>147</v>
      </c>
      <c r="AU182" s="216" t="s">
        <v>80</v>
      </c>
      <c r="AV182" s="14" t="s">
        <v>141</v>
      </c>
      <c r="AW182" s="14" t="s">
        <v>31</v>
      </c>
      <c r="AX182" s="14" t="s">
        <v>78</v>
      </c>
      <c r="AY182" s="216" t="s">
        <v>133</v>
      </c>
    </row>
    <row r="183" spans="1:65" s="2" customFormat="1" ht="16.5" customHeight="1">
      <c r="A183" s="36"/>
      <c r="B183" s="37"/>
      <c r="C183" s="175" t="s">
        <v>261</v>
      </c>
      <c r="D183" s="175" t="s">
        <v>136</v>
      </c>
      <c r="E183" s="176" t="s">
        <v>422</v>
      </c>
      <c r="F183" s="177" t="s">
        <v>423</v>
      </c>
      <c r="G183" s="178" t="s">
        <v>139</v>
      </c>
      <c r="H183" s="179">
        <v>215.86099999999999</v>
      </c>
      <c r="I183" s="180">
        <v>160</v>
      </c>
      <c r="J183" s="181">
        <f>ROUND(I183*H183,2)</f>
        <v>34537.760000000002</v>
      </c>
      <c r="K183" s="177" t="s">
        <v>140</v>
      </c>
      <c r="L183" s="41"/>
      <c r="M183" s="182" t="s">
        <v>19</v>
      </c>
      <c r="N183" s="183" t="s">
        <v>41</v>
      </c>
      <c r="O183" s="66"/>
      <c r="P183" s="184">
        <f>O183*H183</f>
        <v>0</v>
      </c>
      <c r="Q183" s="184">
        <v>4.0000000000000001E-3</v>
      </c>
      <c r="R183" s="184">
        <f>Q183*H183</f>
        <v>0.86344399999999999</v>
      </c>
      <c r="S183" s="184">
        <v>0</v>
      </c>
      <c r="T183" s="185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86" t="s">
        <v>141</v>
      </c>
      <c r="AT183" s="186" t="s">
        <v>136</v>
      </c>
      <c r="AU183" s="186" t="s">
        <v>80</v>
      </c>
      <c r="AY183" s="19" t="s">
        <v>133</v>
      </c>
      <c r="BE183" s="187">
        <f>IF(N183="základní",J183,0)</f>
        <v>34537.760000000002</v>
      </c>
      <c r="BF183" s="187">
        <f>IF(N183="snížená",J183,0)</f>
        <v>0</v>
      </c>
      <c r="BG183" s="187">
        <f>IF(N183="zákl. přenesená",J183,0)</f>
        <v>0</v>
      </c>
      <c r="BH183" s="187">
        <f>IF(N183="sníž. přenesená",J183,0)</f>
        <v>0</v>
      </c>
      <c r="BI183" s="187">
        <f>IF(N183="nulová",J183,0)</f>
        <v>0</v>
      </c>
      <c r="BJ183" s="19" t="s">
        <v>78</v>
      </c>
      <c r="BK183" s="187">
        <f>ROUND(I183*H183,2)</f>
        <v>34537.760000000002</v>
      </c>
      <c r="BL183" s="19" t="s">
        <v>141</v>
      </c>
      <c r="BM183" s="186" t="s">
        <v>424</v>
      </c>
    </row>
    <row r="184" spans="1:65" s="2" customFormat="1">
      <c r="A184" s="36"/>
      <c r="B184" s="37"/>
      <c r="C184" s="38"/>
      <c r="D184" s="188" t="s">
        <v>143</v>
      </c>
      <c r="E184" s="38"/>
      <c r="F184" s="189" t="s">
        <v>425</v>
      </c>
      <c r="G184" s="38"/>
      <c r="H184" s="38"/>
      <c r="I184" s="190"/>
      <c r="J184" s="38"/>
      <c r="K184" s="38"/>
      <c r="L184" s="41"/>
      <c r="M184" s="191"/>
      <c r="N184" s="192"/>
      <c r="O184" s="66"/>
      <c r="P184" s="66"/>
      <c r="Q184" s="66"/>
      <c r="R184" s="66"/>
      <c r="S184" s="66"/>
      <c r="T184" s="67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9" t="s">
        <v>143</v>
      </c>
      <c r="AU184" s="19" t="s">
        <v>80</v>
      </c>
    </row>
    <row r="185" spans="1:65" s="2" customFormat="1">
      <c r="A185" s="36"/>
      <c r="B185" s="37"/>
      <c r="C185" s="38"/>
      <c r="D185" s="193" t="s">
        <v>145</v>
      </c>
      <c r="E185" s="38"/>
      <c r="F185" s="194" t="s">
        <v>426</v>
      </c>
      <c r="G185" s="38"/>
      <c r="H185" s="38"/>
      <c r="I185" s="190"/>
      <c r="J185" s="38"/>
      <c r="K185" s="38"/>
      <c r="L185" s="41"/>
      <c r="M185" s="191"/>
      <c r="N185" s="192"/>
      <c r="O185" s="66"/>
      <c r="P185" s="66"/>
      <c r="Q185" s="66"/>
      <c r="R185" s="66"/>
      <c r="S185" s="66"/>
      <c r="T185" s="67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9" t="s">
        <v>145</v>
      </c>
      <c r="AU185" s="19" t="s">
        <v>80</v>
      </c>
    </row>
    <row r="186" spans="1:65" s="13" customFormat="1">
      <c r="B186" s="195"/>
      <c r="C186" s="196"/>
      <c r="D186" s="188" t="s">
        <v>147</v>
      </c>
      <c r="E186" s="197" t="s">
        <v>19</v>
      </c>
      <c r="F186" s="198" t="s">
        <v>427</v>
      </c>
      <c r="G186" s="196"/>
      <c r="H186" s="199">
        <v>292.87700000000001</v>
      </c>
      <c r="I186" s="200"/>
      <c r="J186" s="196"/>
      <c r="K186" s="196"/>
      <c r="L186" s="201"/>
      <c r="M186" s="202"/>
      <c r="N186" s="203"/>
      <c r="O186" s="203"/>
      <c r="P186" s="203"/>
      <c r="Q186" s="203"/>
      <c r="R186" s="203"/>
      <c r="S186" s="203"/>
      <c r="T186" s="204"/>
      <c r="AT186" s="205" t="s">
        <v>147</v>
      </c>
      <c r="AU186" s="205" t="s">
        <v>80</v>
      </c>
      <c r="AV186" s="13" t="s">
        <v>80</v>
      </c>
      <c r="AW186" s="13" t="s">
        <v>31</v>
      </c>
      <c r="AX186" s="13" t="s">
        <v>70</v>
      </c>
      <c r="AY186" s="205" t="s">
        <v>133</v>
      </c>
    </row>
    <row r="187" spans="1:65" s="13" customFormat="1">
      <c r="B187" s="195"/>
      <c r="C187" s="196"/>
      <c r="D187" s="188" t="s">
        <v>147</v>
      </c>
      <c r="E187" s="197" t="s">
        <v>19</v>
      </c>
      <c r="F187" s="198" t="s">
        <v>428</v>
      </c>
      <c r="G187" s="196"/>
      <c r="H187" s="199">
        <v>-77.016000000000005</v>
      </c>
      <c r="I187" s="200"/>
      <c r="J187" s="196"/>
      <c r="K187" s="196"/>
      <c r="L187" s="201"/>
      <c r="M187" s="202"/>
      <c r="N187" s="203"/>
      <c r="O187" s="203"/>
      <c r="P187" s="203"/>
      <c r="Q187" s="203"/>
      <c r="R187" s="203"/>
      <c r="S187" s="203"/>
      <c r="T187" s="204"/>
      <c r="AT187" s="205" t="s">
        <v>147</v>
      </c>
      <c r="AU187" s="205" t="s">
        <v>80</v>
      </c>
      <c r="AV187" s="13" t="s">
        <v>80</v>
      </c>
      <c r="AW187" s="13" t="s">
        <v>31</v>
      </c>
      <c r="AX187" s="13" t="s">
        <v>70</v>
      </c>
      <c r="AY187" s="205" t="s">
        <v>133</v>
      </c>
    </row>
    <row r="188" spans="1:65" s="14" customFormat="1">
      <c r="B188" s="206"/>
      <c r="C188" s="207"/>
      <c r="D188" s="188" t="s">
        <v>147</v>
      </c>
      <c r="E188" s="208" t="s">
        <v>19</v>
      </c>
      <c r="F188" s="209" t="s">
        <v>165</v>
      </c>
      <c r="G188" s="207"/>
      <c r="H188" s="210">
        <v>215.86099999999999</v>
      </c>
      <c r="I188" s="211"/>
      <c r="J188" s="207"/>
      <c r="K188" s="207"/>
      <c r="L188" s="212"/>
      <c r="M188" s="213"/>
      <c r="N188" s="214"/>
      <c r="O188" s="214"/>
      <c r="P188" s="214"/>
      <c r="Q188" s="214"/>
      <c r="R188" s="214"/>
      <c r="S188" s="214"/>
      <c r="T188" s="215"/>
      <c r="AT188" s="216" t="s">
        <v>147</v>
      </c>
      <c r="AU188" s="216" t="s">
        <v>80</v>
      </c>
      <c r="AV188" s="14" t="s">
        <v>141</v>
      </c>
      <c r="AW188" s="14" t="s">
        <v>31</v>
      </c>
      <c r="AX188" s="14" t="s">
        <v>78</v>
      </c>
      <c r="AY188" s="216" t="s">
        <v>133</v>
      </c>
    </row>
    <row r="189" spans="1:65" s="2" customFormat="1" ht="16.5" customHeight="1">
      <c r="A189" s="36"/>
      <c r="B189" s="37"/>
      <c r="C189" s="175" t="s">
        <v>267</v>
      </c>
      <c r="D189" s="175" t="s">
        <v>136</v>
      </c>
      <c r="E189" s="176" t="s">
        <v>429</v>
      </c>
      <c r="F189" s="177" t="s">
        <v>430</v>
      </c>
      <c r="G189" s="178" t="s">
        <v>139</v>
      </c>
      <c r="H189" s="179">
        <v>17.187999999999999</v>
      </c>
      <c r="I189" s="180">
        <v>950</v>
      </c>
      <c r="J189" s="181">
        <f>ROUND(I189*H189,2)</f>
        <v>16328.6</v>
      </c>
      <c r="K189" s="177" t="s">
        <v>140</v>
      </c>
      <c r="L189" s="41"/>
      <c r="M189" s="182" t="s">
        <v>19</v>
      </c>
      <c r="N189" s="183" t="s">
        <v>41</v>
      </c>
      <c r="O189" s="66"/>
      <c r="P189" s="184">
        <f>O189*H189</f>
        <v>0</v>
      </c>
      <c r="Q189" s="184">
        <v>3.2730000000000002E-2</v>
      </c>
      <c r="R189" s="184">
        <f>Q189*H189</f>
        <v>0.56256324000000002</v>
      </c>
      <c r="S189" s="184">
        <v>0</v>
      </c>
      <c r="T189" s="185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86" t="s">
        <v>141</v>
      </c>
      <c r="AT189" s="186" t="s">
        <v>136</v>
      </c>
      <c r="AU189" s="186" t="s">
        <v>80</v>
      </c>
      <c r="AY189" s="19" t="s">
        <v>133</v>
      </c>
      <c r="BE189" s="187">
        <f>IF(N189="základní",J189,0)</f>
        <v>16328.6</v>
      </c>
      <c r="BF189" s="187">
        <f>IF(N189="snížená",J189,0)</f>
        <v>0</v>
      </c>
      <c r="BG189" s="187">
        <f>IF(N189="zákl. přenesená",J189,0)</f>
        <v>0</v>
      </c>
      <c r="BH189" s="187">
        <f>IF(N189="sníž. přenesená",J189,0)</f>
        <v>0</v>
      </c>
      <c r="BI189" s="187">
        <f>IF(N189="nulová",J189,0)</f>
        <v>0</v>
      </c>
      <c r="BJ189" s="19" t="s">
        <v>78</v>
      </c>
      <c r="BK189" s="187">
        <f>ROUND(I189*H189,2)</f>
        <v>16328.6</v>
      </c>
      <c r="BL189" s="19" t="s">
        <v>141</v>
      </c>
      <c r="BM189" s="186" t="s">
        <v>431</v>
      </c>
    </row>
    <row r="190" spans="1:65" s="2" customFormat="1">
      <c r="A190" s="36"/>
      <c r="B190" s="37"/>
      <c r="C190" s="38"/>
      <c r="D190" s="188" t="s">
        <v>143</v>
      </c>
      <c r="E190" s="38"/>
      <c r="F190" s="189" t="s">
        <v>432</v>
      </c>
      <c r="G190" s="38"/>
      <c r="H190" s="38"/>
      <c r="I190" s="190"/>
      <c r="J190" s="38"/>
      <c r="K190" s="38"/>
      <c r="L190" s="41"/>
      <c r="M190" s="191"/>
      <c r="N190" s="192"/>
      <c r="O190" s="66"/>
      <c r="P190" s="66"/>
      <c r="Q190" s="66"/>
      <c r="R190" s="66"/>
      <c r="S190" s="66"/>
      <c r="T190" s="67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9" t="s">
        <v>143</v>
      </c>
      <c r="AU190" s="19" t="s">
        <v>80</v>
      </c>
    </row>
    <row r="191" spans="1:65" s="2" customFormat="1">
      <c r="A191" s="36"/>
      <c r="B191" s="37"/>
      <c r="C191" s="38"/>
      <c r="D191" s="193" t="s">
        <v>145</v>
      </c>
      <c r="E191" s="38"/>
      <c r="F191" s="194" t="s">
        <v>433</v>
      </c>
      <c r="G191" s="38"/>
      <c r="H191" s="38"/>
      <c r="I191" s="190"/>
      <c r="J191" s="38"/>
      <c r="K191" s="38"/>
      <c r="L191" s="41"/>
      <c r="M191" s="191"/>
      <c r="N191" s="192"/>
      <c r="O191" s="66"/>
      <c r="P191" s="66"/>
      <c r="Q191" s="66"/>
      <c r="R191" s="66"/>
      <c r="S191" s="66"/>
      <c r="T191" s="67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9" t="s">
        <v>145</v>
      </c>
      <c r="AU191" s="19" t="s">
        <v>80</v>
      </c>
    </row>
    <row r="192" spans="1:65" s="13" customFormat="1">
      <c r="B192" s="195"/>
      <c r="C192" s="196"/>
      <c r="D192" s="188" t="s">
        <v>147</v>
      </c>
      <c r="E192" s="197" t="s">
        <v>19</v>
      </c>
      <c r="F192" s="198" t="s">
        <v>434</v>
      </c>
      <c r="G192" s="196"/>
      <c r="H192" s="199">
        <v>0.73499999999999999</v>
      </c>
      <c r="I192" s="200"/>
      <c r="J192" s="196"/>
      <c r="K192" s="196"/>
      <c r="L192" s="201"/>
      <c r="M192" s="202"/>
      <c r="N192" s="203"/>
      <c r="O192" s="203"/>
      <c r="P192" s="203"/>
      <c r="Q192" s="203"/>
      <c r="R192" s="203"/>
      <c r="S192" s="203"/>
      <c r="T192" s="204"/>
      <c r="AT192" s="205" t="s">
        <v>147</v>
      </c>
      <c r="AU192" s="205" t="s">
        <v>80</v>
      </c>
      <c r="AV192" s="13" t="s">
        <v>80</v>
      </c>
      <c r="AW192" s="13" t="s">
        <v>31</v>
      </c>
      <c r="AX192" s="13" t="s">
        <v>70</v>
      </c>
      <c r="AY192" s="205" t="s">
        <v>133</v>
      </c>
    </row>
    <row r="193" spans="1:65" s="13" customFormat="1">
      <c r="B193" s="195"/>
      <c r="C193" s="196"/>
      <c r="D193" s="188" t="s">
        <v>147</v>
      </c>
      <c r="E193" s="197" t="s">
        <v>19</v>
      </c>
      <c r="F193" s="198" t="s">
        <v>435</v>
      </c>
      <c r="G193" s="196"/>
      <c r="H193" s="199">
        <v>4.3550000000000004</v>
      </c>
      <c r="I193" s="200"/>
      <c r="J193" s="196"/>
      <c r="K193" s="196"/>
      <c r="L193" s="201"/>
      <c r="M193" s="202"/>
      <c r="N193" s="203"/>
      <c r="O193" s="203"/>
      <c r="P193" s="203"/>
      <c r="Q193" s="203"/>
      <c r="R193" s="203"/>
      <c r="S193" s="203"/>
      <c r="T193" s="204"/>
      <c r="AT193" s="205" t="s">
        <v>147</v>
      </c>
      <c r="AU193" s="205" t="s">
        <v>80</v>
      </c>
      <c r="AV193" s="13" t="s">
        <v>80</v>
      </c>
      <c r="AW193" s="13" t="s">
        <v>31</v>
      </c>
      <c r="AX193" s="13" t="s">
        <v>70</v>
      </c>
      <c r="AY193" s="205" t="s">
        <v>133</v>
      </c>
    </row>
    <row r="194" spans="1:65" s="13" customFormat="1">
      <c r="B194" s="195"/>
      <c r="C194" s="196"/>
      <c r="D194" s="188" t="s">
        <v>147</v>
      </c>
      <c r="E194" s="197" t="s">
        <v>19</v>
      </c>
      <c r="F194" s="198" t="s">
        <v>436</v>
      </c>
      <c r="G194" s="196"/>
      <c r="H194" s="199">
        <v>5</v>
      </c>
      <c r="I194" s="200"/>
      <c r="J194" s="196"/>
      <c r="K194" s="196"/>
      <c r="L194" s="201"/>
      <c r="M194" s="202"/>
      <c r="N194" s="203"/>
      <c r="O194" s="203"/>
      <c r="P194" s="203"/>
      <c r="Q194" s="203"/>
      <c r="R194" s="203"/>
      <c r="S194" s="203"/>
      <c r="T194" s="204"/>
      <c r="AT194" s="205" t="s">
        <v>147</v>
      </c>
      <c r="AU194" s="205" t="s">
        <v>80</v>
      </c>
      <c r="AV194" s="13" t="s">
        <v>80</v>
      </c>
      <c r="AW194" s="13" t="s">
        <v>31</v>
      </c>
      <c r="AX194" s="13" t="s">
        <v>70</v>
      </c>
      <c r="AY194" s="205" t="s">
        <v>133</v>
      </c>
    </row>
    <row r="195" spans="1:65" s="13" customFormat="1">
      <c r="B195" s="195"/>
      <c r="C195" s="196"/>
      <c r="D195" s="188" t="s">
        <v>147</v>
      </c>
      <c r="E195" s="197" t="s">
        <v>19</v>
      </c>
      <c r="F195" s="198" t="s">
        <v>437</v>
      </c>
      <c r="G195" s="196"/>
      <c r="H195" s="199">
        <v>2.923</v>
      </c>
      <c r="I195" s="200"/>
      <c r="J195" s="196"/>
      <c r="K195" s="196"/>
      <c r="L195" s="201"/>
      <c r="M195" s="202"/>
      <c r="N195" s="203"/>
      <c r="O195" s="203"/>
      <c r="P195" s="203"/>
      <c r="Q195" s="203"/>
      <c r="R195" s="203"/>
      <c r="S195" s="203"/>
      <c r="T195" s="204"/>
      <c r="AT195" s="205" t="s">
        <v>147</v>
      </c>
      <c r="AU195" s="205" t="s">
        <v>80</v>
      </c>
      <c r="AV195" s="13" t="s">
        <v>80</v>
      </c>
      <c r="AW195" s="13" t="s">
        <v>31</v>
      </c>
      <c r="AX195" s="13" t="s">
        <v>70</v>
      </c>
      <c r="AY195" s="205" t="s">
        <v>133</v>
      </c>
    </row>
    <row r="196" spans="1:65" s="13" customFormat="1">
      <c r="B196" s="195"/>
      <c r="C196" s="196"/>
      <c r="D196" s="188" t="s">
        <v>147</v>
      </c>
      <c r="E196" s="197" t="s">
        <v>19</v>
      </c>
      <c r="F196" s="198" t="s">
        <v>438</v>
      </c>
      <c r="G196" s="196"/>
      <c r="H196" s="199">
        <v>4.1749999999999998</v>
      </c>
      <c r="I196" s="200"/>
      <c r="J196" s="196"/>
      <c r="K196" s="196"/>
      <c r="L196" s="201"/>
      <c r="M196" s="202"/>
      <c r="N196" s="203"/>
      <c r="O196" s="203"/>
      <c r="P196" s="203"/>
      <c r="Q196" s="203"/>
      <c r="R196" s="203"/>
      <c r="S196" s="203"/>
      <c r="T196" s="204"/>
      <c r="AT196" s="205" t="s">
        <v>147</v>
      </c>
      <c r="AU196" s="205" t="s">
        <v>80</v>
      </c>
      <c r="AV196" s="13" t="s">
        <v>80</v>
      </c>
      <c r="AW196" s="13" t="s">
        <v>31</v>
      </c>
      <c r="AX196" s="13" t="s">
        <v>70</v>
      </c>
      <c r="AY196" s="205" t="s">
        <v>133</v>
      </c>
    </row>
    <row r="197" spans="1:65" s="14" customFormat="1">
      <c r="B197" s="206"/>
      <c r="C197" s="207"/>
      <c r="D197" s="188" t="s">
        <v>147</v>
      </c>
      <c r="E197" s="208" t="s">
        <v>19</v>
      </c>
      <c r="F197" s="209" t="s">
        <v>165</v>
      </c>
      <c r="G197" s="207"/>
      <c r="H197" s="210">
        <v>17.187999999999999</v>
      </c>
      <c r="I197" s="211"/>
      <c r="J197" s="207"/>
      <c r="K197" s="207"/>
      <c r="L197" s="212"/>
      <c r="M197" s="213"/>
      <c r="N197" s="214"/>
      <c r="O197" s="214"/>
      <c r="P197" s="214"/>
      <c r="Q197" s="214"/>
      <c r="R197" s="214"/>
      <c r="S197" s="214"/>
      <c r="T197" s="215"/>
      <c r="AT197" s="216" t="s">
        <v>147</v>
      </c>
      <c r="AU197" s="216" t="s">
        <v>80</v>
      </c>
      <c r="AV197" s="14" t="s">
        <v>141</v>
      </c>
      <c r="AW197" s="14" t="s">
        <v>31</v>
      </c>
      <c r="AX197" s="14" t="s">
        <v>78</v>
      </c>
      <c r="AY197" s="216" t="s">
        <v>133</v>
      </c>
    </row>
    <row r="198" spans="1:65" s="2" customFormat="1" ht="21.75" customHeight="1">
      <c r="A198" s="36"/>
      <c r="B198" s="37"/>
      <c r="C198" s="175" t="s">
        <v>252</v>
      </c>
      <c r="D198" s="175" t="s">
        <v>136</v>
      </c>
      <c r="E198" s="176" t="s">
        <v>439</v>
      </c>
      <c r="F198" s="177" t="s">
        <v>440</v>
      </c>
      <c r="G198" s="178" t="s">
        <v>139</v>
      </c>
      <c r="H198" s="179">
        <v>278.06700000000001</v>
      </c>
      <c r="I198" s="180">
        <v>202</v>
      </c>
      <c r="J198" s="181">
        <f>ROUND(I198*H198,2)</f>
        <v>56169.53</v>
      </c>
      <c r="K198" s="177" t="s">
        <v>140</v>
      </c>
      <c r="L198" s="41"/>
      <c r="M198" s="182" t="s">
        <v>19</v>
      </c>
      <c r="N198" s="183" t="s">
        <v>41</v>
      </c>
      <c r="O198" s="66"/>
      <c r="P198" s="184">
        <f>O198*H198</f>
        <v>0</v>
      </c>
      <c r="Q198" s="184">
        <v>1.6500000000000001E-2</v>
      </c>
      <c r="R198" s="184">
        <f>Q198*H198</f>
        <v>4.5881055000000002</v>
      </c>
      <c r="S198" s="184">
        <v>0</v>
      </c>
      <c r="T198" s="185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86" t="s">
        <v>141</v>
      </c>
      <c r="AT198" s="186" t="s">
        <v>136</v>
      </c>
      <c r="AU198" s="186" t="s">
        <v>80</v>
      </c>
      <c r="AY198" s="19" t="s">
        <v>133</v>
      </c>
      <c r="BE198" s="187">
        <f>IF(N198="základní",J198,0)</f>
        <v>56169.53</v>
      </c>
      <c r="BF198" s="187">
        <f>IF(N198="snížená",J198,0)</f>
        <v>0</v>
      </c>
      <c r="BG198" s="187">
        <f>IF(N198="zákl. přenesená",J198,0)</f>
        <v>0</v>
      </c>
      <c r="BH198" s="187">
        <f>IF(N198="sníž. přenesená",J198,0)</f>
        <v>0</v>
      </c>
      <c r="BI198" s="187">
        <f>IF(N198="nulová",J198,0)</f>
        <v>0</v>
      </c>
      <c r="BJ198" s="19" t="s">
        <v>78</v>
      </c>
      <c r="BK198" s="187">
        <f>ROUND(I198*H198,2)</f>
        <v>56169.53</v>
      </c>
      <c r="BL198" s="19" t="s">
        <v>141</v>
      </c>
      <c r="BM198" s="186" t="s">
        <v>441</v>
      </c>
    </row>
    <row r="199" spans="1:65" s="2" customFormat="1">
      <c r="A199" s="36"/>
      <c r="B199" s="37"/>
      <c r="C199" s="38"/>
      <c r="D199" s="188" t="s">
        <v>143</v>
      </c>
      <c r="E199" s="38"/>
      <c r="F199" s="189" t="s">
        <v>442</v>
      </c>
      <c r="G199" s="38"/>
      <c r="H199" s="38"/>
      <c r="I199" s="190"/>
      <c r="J199" s="38"/>
      <c r="K199" s="38"/>
      <c r="L199" s="41"/>
      <c r="M199" s="191"/>
      <c r="N199" s="192"/>
      <c r="O199" s="66"/>
      <c r="P199" s="66"/>
      <c r="Q199" s="66"/>
      <c r="R199" s="66"/>
      <c r="S199" s="66"/>
      <c r="T199" s="67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9" t="s">
        <v>143</v>
      </c>
      <c r="AU199" s="19" t="s">
        <v>80</v>
      </c>
    </row>
    <row r="200" spans="1:65" s="2" customFormat="1">
      <c r="A200" s="36"/>
      <c r="B200" s="37"/>
      <c r="C200" s="38"/>
      <c r="D200" s="193" t="s">
        <v>145</v>
      </c>
      <c r="E200" s="38"/>
      <c r="F200" s="194" t="s">
        <v>443</v>
      </c>
      <c r="G200" s="38"/>
      <c r="H200" s="38"/>
      <c r="I200" s="190"/>
      <c r="J200" s="38"/>
      <c r="K200" s="38"/>
      <c r="L200" s="41"/>
      <c r="M200" s="191"/>
      <c r="N200" s="192"/>
      <c r="O200" s="66"/>
      <c r="P200" s="66"/>
      <c r="Q200" s="66"/>
      <c r="R200" s="66"/>
      <c r="S200" s="66"/>
      <c r="T200" s="67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9" t="s">
        <v>145</v>
      </c>
      <c r="AU200" s="19" t="s">
        <v>80</v>
      </c>
    </row>
    <row r="201" spans="1:65" s="15" customFormat="1">
      <c r="B201" s="217"/>
      <c r="C201" s="218"/>
      <c r="D201" s="188" t="s">
        <v>147</v>
      </c>
      <c r="E201" s="219" t="s">
        <v>19</v>
      </c>
      <c r="F201" s="220" t="s">
        <v>394</v>
      </c>
      <c r="G201" s="218"/>
      <c r="H201" s="219" t="s">
        <v>19</v>
      </c>
      <c r="I201" s="221"/>
      <c r="J201" s="218"/>
      <c r="K201" s="218"/>
      <c r="L201" s="222"/>
      <c r="M201" s="223"/>
      <c r="N201" s="224"/>
      <c r="O201" s="224"/>
      <c r="P201" s="224"/>
      <c r="Q201" s="224"/>
      <c r="R201" s="224"/>
      <c r="S201" s="224"/>
      <c r="T201" s="225"/>
      <c r="AT201" s="226" t="s">
        <v>147</v>
      </c>
      <c r="AU201" s="226" t="s">
        <v>80</v>
      </c>
      <c r="AV201" s="15" t="s">
        <v>78</v>
      </c>
      <c r="AW201" s="15" t="s">
        <v>31</v>
      </c>
      <c r="AX201" s="15" t="s">
        <v>70</v>
      </c>
      <c r="AY201" s="226" t="s">
        <v>133</v>
      </c>
    </row>
    <row r="202" spans="1:65" s="13" customFormat="1">
      <c r="B202" s="195"/>
      <c r="C202" s="196"/>
      <c r="D202" s="188" t="s">
        <v>147</v>
      </c>
      <c r="E202" s="197" t="s">
        <v>19</v>
      </c>
      <c r="F202" s="198" t="s">
        <v>211</v>
      </c>
      <c r="G202" s="196"/>
      <c r="H202" s="199">
        <v>64.260000000000005</v>
      </c>
      <c r="I202" s="200"/>
      <c r="J202" s="196"/>
      <c r="K202" s="196"/>
      <c r="L202" s="201"/>
      <c r="M202" s="202"/>
      <c r="N202" s="203"/>
      <c r="O202" s="203"/>
      <c r="P202" s="203"/>
      <c r="Q202" s="203"/>
      <c r="R202" s="203"/>
      <c r="S202" s="203"/>
      <c r="T202" s="204"/>
      <c r="AT202" s="205" t="s">
        <v>147</v>
      </c>
      <c r="AU202" s="205" t="s">
        <v>80</v>
      </c>
      <c r="AV202" s="13" t="s">
        <v>80</v>
      </c>
      <c r="AW202" s="13" t="s">
        <v>31</v>
      </c>
      <c r="AX202" s="13" t="s">
        <v>70</v>
      </c>
      <c r="AY202" s="205" t="s">
        <v>133</v>
      </c>
    </row>
    <row r="203" spans="1:65" s="13" customFormat="1">
      <c r="B203" s="195"/>
      <c r="C203" s="196"/>
      <c r="D203" s="188" t="s">
        <v>147</v>
      </c>
      <c r="E203" s="197" t="s">
        <v>19</v>
      </c>
      <c r="F203" s="198" t="s">
        <v>395</v>
      </c>
      <c r="G203" s="196"/>
      <c r="H203" s="199">
        <v>-13.6</v>
      </c>
      <c r="I203" s="200"/>
      <c r="J203" s="196"/>
      <c r="K203" s="196"/>
      <c r="L203" s="201"/>
      <c r="M203" s="202"/>
      <c r="N203" s="203"/>
      <c r="O203" s="203"/>
      <c r="P203" s="203"/>
      <c r="Q203" s="203"/>
      <c r="R203" s="203"/>
      <c r="S203" s="203"/>
      <c r="T203" s="204"/>
      <c r="AT203" s="205" t="s">
        <v>147</v>
      </c>
      <c r="AU203" s="205" t="s">
        <v>80</v>
      </c>
      <c r="AV203" s="13" t="s">
        <v>80</v>
      </c>
      <c r="AW203" s="13" t="s">
        <v>31</v>
      </c>
      <c r="AX203" s="13" t="s">
        <v>70</v>
      </c>
      <c r="AY203" s="205" t="s">
        <v>133</v>
      </c>
    </row>
    <row r="204" spans="1:65" s="13" customFormat="1">
      <c r="B204" s="195"/>
      <c r="C204" s="196"/>
      <c r="D204" s="188" t="s">
        <v>147</v>
      </c>
      <c r="E204" s="197" t="s">
        <v>19</v>
      </c>
      <c r="F204" s="198" t="s">
        <v>396</v>
      </c>
      <c r="G204" s="196"/>
      <c r="H204" s="199">
        <v>56.28</v>
      </c>
      <c r="I204" s="200"/>
      <c r="J204" s="196"/>
      <c r="K204" s="196"/>
      <c r="L204" s="201"/>
      <c r="M204" s="202"/>
      <c r="N204" s="203"/>
      <c r="O204" s="203"/>
      <c r="P204" s="203"/>
      <c r="Q204" s="203"/>
      <c r="R204" s="203"/>
      <c r="S204" s="203"/>
      <c r="T204" s="204"/>
      <c r="AT204" s="205" t="s">
        <v>147</v>
      </c>
      <c r="AU204" s="205" t="s">
        <v>80</v>
      </c>
      <c r="AV204" s="13" t="s">
        <v>80</v>
      </c>
      <c r="AW204" s="13" t="s">
        <v>31</v>
      </c>
      <c r="AX204" s="13" t="s">
        <v>70</v>
      </c>
      <c r="AY204" s="205" t="s">
        <v>133</v>
      </c>
    </row>
    <row r="205" spans="1:65" s="13" customFormat="1">
      <c r="B205" s="195"/>
      <c r="C205" s="196"/>
      <c r="D205" s="188" t="s">
        <v>147</v>
      </c>
      <c r="E205" s="197" t="s">
        <v>19</v>
      </c>
      <c r="F205" s="198" t="s">
        <v>397</v>
      </c>
      <c r="G205" s="196"/>
      <c r="H205" s="199">
        <v>-6.3</v>
      </c>
      <c r="I205" s="200"/>
      <c r="J205" s="196"/>
      <c r="K205" s="196"/>
      <c r="L205" s="201"/>
      <c r="M205" s="202"/>
      <c r="N205" s="203"/>
      <c r="O205" s="203"/>
      <c r="P205" s="203"/>
      <c r="Q205" s="203"/>
      <c r="R205" s="203"/>
      <c r="S205" s="203"/>
      <c r="T205" s="204"/>
      <c r="AT205" s="205" t="s">
        <v>147</v>
      </c>
      <c r="AU205" s="205" t="s">
        <v>80</v>
      </c>
      <c r="AV205" s="13" t="s">
        <v>80</v>
      </c>
      <c r="AW205" s="13" t="s">
        <v>31</v>
      </c>
      <c r="AX205" s="13" t="s">
        <v>70</v>
      </c>
      <c r="AY205" s="205" t="s">
        <v>133</v>
      </c>
    </row>
    <row r="206" spans="1:65" s="13" customFormat="1">
      <c r="B206" s="195"/>
      <c r="C206" s="196"/>
      <c r="D206" s="188" t="s">
        <v>147</v>
      </c>
      <c r="E206" s="197" t="s">
        <v>19</v>
      </c>
      <c r="F206" s="198" t="s">
        <v>399</v>
      </c>
      <c r="G206" s="196"/>
      <c r="H206" s="199">
        <v>142.4</v>
      </c>
      <c r="I206" s="200"/>
      <c r="J206" s="196"/>
      <c r="K206" s="196"/>
      <c r="L206" s="201"/>
      <c r="M206" s="202"/>
      <c r="N206" s="203"/>
      <c r="O206" s="203"/>
      <c r="P206" s="203"/>
      <c r="Q206" s="203"/>
      <c r="R206" s="203"/>
      <c r="S206" s="203"/>
      <c r="T206" s="204"/>
      <c r="AT206" s="205" t="s">
        <v>147</v>
      </c>
      <c r="AU206" s="205" t="s">
        <v>80</v>
      </c>
      <c r="AV206" s="13" t="s">
        <v>80</v>
      </c>
      <c r="AW206" s="13" t="s">
        <v>31</v>
      </c>
      <c r="AX206" s="13" t="s">
        <v>70</v>
      </c>
      <c r="AY206" s="205" t="s">
        <v>133</v>
      </c>
    </row>
    <row r="207" spans="1:65" s="13" customFormat="1">
      <c r="B207" s="195"/>
      <c r="C207" s="196"/>
      <c r="D207" s="188" t="s">
        <v>147</v>
      </c>
      <c r="E207" s="197" t="s">
        <v>19</v>
      </c>
      <c r="F207" s="198" t="s">
        <v>400</v>
      </c>
      <c r="G207" s="196"/>
      <c r="H207" s="199">
        <v>-30.995000000000001</v>
      </c>
      <c r="I207" s="200"/>
      <c r="J207" s="196"/>
      <c r="K207" s="196"/>
      <c r="L207" s="201"/>
      <c r="M207" s="202"/>
      <c r="N207" s="203"/>
      <c r="O207" s="203"/>
      <c r="P207" s="203"/>
      <c r="Q207" s="203"/>
      <c r="R207" s="203"/>
      <c r="S207" s="203"/>
      <c r="T207" s="204"/>
      <c r="AT207" s="205" t="s">
        <v>147</v>
      </c>
      <c r="AU207" s="205" t="s">
        <v>80</v>
      </c>
      <c r="AV207" s="13" t="s">
        <v>80</v>
      </c>
      <c r="AW207" s="13" t="s">
        <v>31</v>
      </c>
      <c r="AX207" s="13" t="s">
        <v>70</v>
      </c>
      <c r="AY207" s="205" t="s">
        <v>133</v>
      </c>
    </row>
    <row r="208" spans="1:65" s="13" customFormat="1">
      <c r="B208" s="195"/>
      <c r="C208" s="196"/>
      <c r="D208" s="188" t="s">
        <v>147</v>
      </c>
      <c r="E208" s="197" t="s">
        <v>19</v>
      </c>
      <c r="F208" s="198" t="s">
        <v>401</v>
      </c>
      <c r="G208" s="196"/>
      <c r="H208" s="199">
        <v>86.52</v>
      </c>
      <c r="I208" s="200"/>
      <c r="J208" s="196"/>
      <c r="K208" s="196"/>
      <c r="L208" s="201"/>
      <c r="M208" s="202"/>
      <c r="N208" s="203"/>
      <c r="O208" s="203"/>
      <c r="P208" s="203"/>
      <c r="Q208" s="203"/>
      <c r="R208" s="203"/>
      <c r="S208" s="203"/>
      <c r="T208" s="204"/>
      <c r="AT208" s="205" t="s">
        <v>147</v>
      </c>
      <c r="AU208" s="205" t="s">
        <v>80</v>
      </c>
      <c r="AV208" s="13" t="s">
        <v>80</v>
      </c>
      <c r="AW208" s="13" t="s">
        <v>31</v>
      </c>
      <c r="AX208" s="13" t="s">
        <v>70</v>
      </c>
      <c r="AY208" s="205" t="s">
        <v>133</v>
      </c>
    </row>
    <row r="209" spans="1:65" s="13" customFormat="1">
      <c r="B209" s="195"/>
      <c r="C209" s="196"/>
      <c r="D209" s="188" t="s">
        <v>147</v>
      </c>
      <c r="E209" s="197" t="s">
        <v>19</v>
      </c>
      <c r="F209" s="198" t="s">
        <v>402</v>
      </c>
      <c r="G209" s="196"/>
      <c r="H209" s="199">
        <v>-20.498000000000001</v>
      </c>
      <c r="I209" s="200"/>
      <c r="J209" s="196"/>
      <c r="K209" s="196"/>
      <c r="L209" s="201"/>
      <c r="M209" s="202"/>
      <c r="N209" s="203"/>
      <c r="O209" s="203"/>
      <c r="P209" s="203"/>
      <c r="Q209" s="203"/>
      <c r="R209" s="203"/>
      <c r="S209" s="203"/>
      <c r="T209" s="204"/>
      <c r="AT209" s="205" t="s">
        <v>147</v>
      </c>
      <c r="AU209" s="205" t="s">
        <v>80</v>
      </c>
      <c r="AV209" s="13" t="s">
        <v>80</v>
      </c>
      <c r="AW209" s="13" t="s">
        <v>31</v>
      </c>
      <c r="AX209" s="13" t="s">
        <v>70</v>
      </c>
      <c r="AY209" s="205" t="s">
        <v>133</v>
      </c>
    </row>
    <row r="210" spans="1:65" s="14" customFormat="1">
      <c r="B210" s="206"/>
      <c r="C210" s="207"/>
      <c r="D210" s="188" t="s">
        <v>147</v>
      </c>
      <c r="E210" s="208" t="s">
        <v>19</v>
      </c>
      <c r="F210" s="209" t="s">
        <v>165</v>
      </c>
      <c r="G210" s="207"/>
      <c r="H210" s="210">
        <v>278.06700000000001</v>
      </c>
      <c r="I210" s="211"/>
      <c r="J210" s="207"/>
      <c r="K210" s="207"/>
      <c r="L210" s="212"/>
      <c r="M210" s="213"/>
      <c r="N210" s="214"/>
      <c r="O210" s="214"/>
      <c r="P210" s="214"/>
      <c r="Q210" s="214"/>
      <c r="R210" s="214"/>
      <c r="S210" s="214"/>
      <c r="T210" s="215"/>
      <c r="AT210" s="216" t="s">
        <v>147</v>
      </c>
      <c r="AU210" s="216" t="s">
        <v>80</v>
      </c>
      <c r="AV210" s="14" t="s">
        <v>141</v>
      </c>
      <c r="AW210" s="14" t="s">
        <v>31</v>
      </c>
      <c r="AX210" s="14" t="s">
        <v>78</v>
      </c>
      <c r="AY210" s="216" t="s">
        <v>133</v>
      </c>
    </row>
    <row r="211" spans="1:65" s="2" customFormat="1" ht="16.5" customHeight="1">
      <c r="A211" s="36"/>
      <c r="B211" s="37"/>
      <c r="C211" s="175" t="s">
        <v>280</v>
      </c>
      <c r="D211" s="175" t="s">
        <v>136</v>
      </c>
      <c r="E211" s="176" t="s">
        <v>444</v>
      </c>
      <c r="F211" s="177" t="s">
        <v>445</v>
      </c>
      <c r="G211" s="178" t="s">
        <v>139</v>
      </c>
      <c r="H211" s="179">
        <v>41.61</v>
      </c>
      <c r="I211" s="180">
        <v>29.52</v>
      </c>
      <c r="J211" s="181">
        <f>ROUND(I211*H211,2)</f>
        <v>1228.33</v>
      </c>
      <c r="K211" s="177" t="s">
        <v>140</v>
      </c>
      <c r="L211" s="41"/>
      <c r="M211" s="182" t="s">
        <v>19</v>
      </c>
      <c r="N211" s="183" t="s">
        <v>41</v>
      </c>
      <c r="O211" s="66"/>
      <c r="P211" s="184">
        <f>O211*H211</f>
        <v>0</v>
      </c>
      <c r="Q211" s="184">
        <v>9.0000000000000006E-5</v>
      </c>
      <c r="R211" s="184">
        <f>Q211*H211</f>
        <v>3.7449000000000002E-3</v>
      </c>
      <c r="S211" s="184">
        <v>6.0000000000000002E-5</v>
      </c>
      <c r="T211" s="185">
        <f>S211*H211</f>
        <v>2.4965999999999999E-3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86" t="s">
        <v>141</v>
      </c>
      <c r="AT211" s="186" t="s">
        <v>136</v>
      </c>
      <c r="AU211" s="186" t="s">
        <v>80</v>
      </c>
      <c r="AY211" s="19" t="s">
        <v>133</v>
      </c>
      <c r="BE211" s="187">
        <f>IF(N211="základní",J211,0)</f>
        <v>1228.33</v>
      </c>
      <c r="BF211" s="187">
        <f>IF(N211="snížená",J211,0)</f>
        <v>0</v>
      </c>
      <c r="BG211" s="187">
        <f>IF(N211="zákl. přenesená",J211,0)</f>
        <v>0</v>
      </c>
      <c r="BH211" s="187">
        <f>IF(N211="sníž. přenesená",J211,0)</f>
        <v>0</v>
      </c>
      <c r="BI211" s="187">
        <f>IF(N211="nulová",J211,0)</f>
        <v>0</v>
      </c>
      <c r="BJ211" s="19" t="s">
        <v>78</v>
      </c>
      <c r="BK211" s="187">
        <f>ROUND(I211*H211,2)</f>
        <v>1228.33</v>
      </c>
      <c r="BL211" s="19" t="s">
        <v>141</v>
      </c>
      <c r="BM211" s="186" t="s">
        <v>446</v>
      </c>
    </row>
    <row r="212" spans="1:65" s="2" customFormat="1">
      <c r="A212" s="36"/>
      <c r="B212" s="37"/>
      <c r="C212" s="38"/>
      <c r="D212" s="188" t="s">
        <v>143</v>
      </c>
      <c r="E212" s="38"/>
      <c r="F212" s="189" t="s">
        <v>447</v>
      </c>
      <c r="G212" s="38"/>
      <c r="H212" s="38"/>
      <c r="I212" s="190"/>
      <c r="J212" s="38"/>
      <c r="K212" s="38"/>
      <c r="L212" s="41"/>
      <c r="M212" s="191"/>
      <c r="N212" s="192"/>
      <c r="O212" s="66"/>
      <c r="P212" s="66"/>
      <c r="Q212" s="66"/>
      <c r="R212" s="66"/>
      <c r="S212" s="66"/>
      <c r="T212" s="67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9" t="s">
        <v>143</v>
      </c>
      <c r="AU212" s="19" t="s">
        <v>80</v>
      </c>
    </row>
    <row r="213" spans="1:65" s="2" customFormat="1">
      <c r="A213" s="36"/>
      <c r="B213" s="37"/>
      <c r="C213" s="38"/>
      <c r="D213" s="193" t="s">
        <v>145</v>
      </c>
      <c r="E213" s="38"/>
      <c r="F213" s="194" t="s">
        <v>448</v>
      </c>
      <c r="G213" s="38"/>
      <c r="H213" s="38"/>
      <c r="I213" s="190"/>
      <c r="J213" s="38"/>
      <c r="K213" s="38"/>
      <c r="L213" s="41"/>
      <c r="M213" s="191"/>
      <c r="N213" s="192"/>
      <c r="O213" s="66"/>
      <c r="P213" s="66"/>
      <c r="Q213" s="66"/>
      <c r="R213" s="66"/>
      <c r="S213" s="66"/>
      <c r="T213" s="67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9" t="s">
        <v>145</v>
      </c>
      <c r="AU213" s="19" t="s">
        <v>80</v>
      </c>
    </row>
    <row r="214" spans="1:65" s="13" customFormat="1">
      <c r="B214" s="195"/>
      <c r="C214" s="196"/>
      <c r="D214" s="188" t="s">
        <v>147</v>
      </c>
      <c r="E214" s="197" t="s">
        <v>19</v>
      </c>
      <c r="F214" s="198" t="s">
        <v>449</v>
      </c>
      <c r="G214" s="196"/>
      <c r="H214" s="199">
        <v>41.61</v>
      </c>
      <c r="I214" s="200"/>
      <c r="J214" s="196"/>
      <c r="K214" s="196"/>
      <c r="L214" s="201"/>
      <c r="M214" s="202"/>
      <c r="N214" s="203"/>
      <c r="O214" s="203"/>
      <c r="P214" s="203"/>
      <c r="Q214" s="203"/>
      <c r="R214" s="203"/>
      <c r="S214" s="203"/>
      <c r="T214" s="204"/>
      <c r="AT214" s="205" t="s">
        <v>147</v>
      </c>
      <c r="AU214" s="205" t="s">
        <v>80</v>
      </c>
      <c r="AV214" s="13" t="s">
        <v>80</v>
      </c>
      <c r="AW214" s="13" t="s">
        <v>31</v>
      </c>
      <c r="AX214" s="13" t="s">
        <v>78</v>
      </c>
      <c r="AY214" s="205" t="s">
        <v>133</v>
      </c>
    </row>
    <row r="215" spans="1:65" s="2" customFormat="1" ht="16.5" customHeight="1">
      <c r="A215" s="36"/>
      <c r="B215" s="37"/>
      <c r="C215" s="175" t="s">
        <v>286</v>
      </c>
      <c r="D215" s="175" t="s">
        <v>136</v>
      </c>
      <c r="E215" s="176" t="s">
        <v>450</v>
      </c>
      <c r="F215" s="177" t="s">
        <v>451</v>
      </c>
      <c r="G215" s="178" t="s">
        <v>175</v>
      </c>
      <c r="H215" s="179">
        <v>3</v>
      </c>
      <c r="I215" s="180">
        <v>5688</v>
      </c>
      <c r="J215" s="181">
        <f>ROUND(I215*H215,2)</f>
        <v>17064</v>
      </c>
      <c r="K215" s="177" t="s">
        <v>140</v>
      </c>
      <c r="L215" s="41"/>
      <c r="M215" s="182" t="s">
        <v>19</v>
      </c>
      <c r="N215" s="183" t="s">
        <v>41</v>
      </c>
      <c r="O215" s="66"/>
      <c r="P215" s="184">
        <f>O215*H215</f>
        <v>0</v>
      </c>
      <c r="Q215" s="184">
        <v>2.5018699999999998</v>
      </c>
      <c r="R215" s="184">
        <f>Q215*H215</f>
        <v>7.505609999999999</v>
      </c>
      <c r="S215" s="184">
        <v>0</v>
      </c>
      <c r="T215" s="185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86" t="s">
        <v>141</v>
      </c>
      <c r="AT215" s="186" t="s">
        <v>136</v>
      </c>
      <c r="AU215" s="186" t="s">
        <v>80</v>
      </c>
      <c r="AY215" s="19" t="s">
        <v>133</v>
      </c>
      <c r="BE215" s="187">
        <f>IF(N215="základní",J215,0)</f>
        <v>17064</v>
      </c>
      <c r="BF215" s="187">
        <f>IF(N215="snížená",J215,0)</f>
        <v>0</v>
      </c>
      <c r="BG215" s="187">
        <f>IF(N215="zákl. přenesená",J215,0)</f>
        <v>0</v>
      </c>
      <c r="BH215" s="187">
        <f>IF(N215="sníž. přenesená",J215,0)</f>
        <v>0</v>
      </c>
      <c r="BI215" s="187">
        <f>IF(N215="nulová",J215,0)</f>
        <v>0</v>
      </c>
      <c r="BJ215" s="19" t="s">
        <v>78</v>
      </c>
      <c r="BK215" s="187">
        <f>ROUND(I215*H215,2)</f>
        <v>17064</v>
      </c>
      <c r="BL215" s="19" t="s">
        <v>141</v>
      </c>
      <c r="BM215" s="186" t="s">
        <v>452</v>
      </c>
    </row>
    <row r="216" spans="1:65" s="2" customFormat="1" ht="19.2">
      <c r="A216" s="36"/>
      <c r="B216" s="37"/>
      <c r="C216" s="38"/>
      <c r="D216" s="188" t="s">
        <v>143</v>
      </c>
      <c r="E216" s="38"/>
      <c r="F216" s="189" t="s">
        <v>453</v>
      </c>
      <c r="G216" s="38"/>
      <c r="H216" s="38"/>
      <c r="I216" s="190"/>
      <c r="J216" s="38"/>
      <c r="K216" s="38"/>
      <c r="L216" s="41"/>
      <c r="M216" s="191"/>
      <c r="N216" s="192"/>
      <c r="O216" s="66"/>
      <c r="P216" s="66"/>
      <c r="Q216" s="66"/>
      <c r="R216" s="66"/>
      <c r="S216" s="66"/>
      <c r="T216" s="67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9" t="s">
        <v>143</v>
      </c>
      <c r="AU216" s="19" t="s">
        <v>80</v>
      </c>
    </row>
    <row r="217" spans="1:65" s="2" customFormat="1">
      <c r="A217" s="36"/>
      <c r="B217" s="37"/>
      <c r="C217" s="38"/>
      <c r="D217" s="193" t="s">
        <v>145</v>
      </c>
      <c r="E217" s="38"/>
      <c r="F217" s="194" t="s">
        <v>454</v>
      </c>
      <c r="G217" s="38"/>
      <c r="H217" s="38"/>
      <c r="I217" s="190"/>
      <c r="J217" s="38"/>
      <c r="K217" s="38"/>
      <c r="L217" s="41"/>
      <c r="M217" s="191"/>
      <c r="N217" s="192"/>
      <c r="O217" s="66"/>
      <c r="P217" s="66"/>
      <c r="Q217" s="66"/>
      <c r="R217" s="66"/>
      <c r="S217" s="66"/>
      <c r="T217" s="67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9" t="s">
        <v>145</v>
      </c>
      <c r="AU217" s="19" t="s">
        <v>80</v>
      </c>
    </row>
    <row r="218" spans="1:65" s="13" customFormat="1">
      <c r="B218" s="195"/>
      <c r="C218" s="196"/>
      <c r="D218" s="188" t="s">
        <v>147</v>
      </c>
      <c r="E218" s="197" t="s">
        <v>19</v>
      </c>
      <c r="F218" s="198" t="s">
        <v>455</v>
      </c>
      <c r="G218" s="196"/>
      <c r="H218" s="199">
        <v>3</v>
      </c>
      <c r="I218" s="200"/>
      <c r="J218" s="196"/>
      <c r="K218" s="196"/>
      <c r="L218" s="201"/>
      <c r="M218" s="202"/>
      <c r="N218" s="203"/>
      <c r="O218" s="203"/>
      <c r="P218" s="203"/>
      <c r="Q218" s="203"/>
      <c r="R218" s="203"/>
      <c r="S218" s="203"/>
      <c r="T218" s="204"/>
      <c r="AT218" s="205" t="s">
        <v>147</v>
      </c>
      <c r="AU218" s="205" t="s">
        <v>80</v>
      </c>
      <c r="AV218" s="13" t="s">
        <v>80</v>
      </c>
      <c r="AW218" s="13" t="s">
        <v>31</v>
      </c>
      <c r="AX218" s="13" t="s">
        <v>78</v>
      </c>
      <c r="AY218" s="205" t="s">
        <v>133</v>
      </c>
    </row>
    <row r="219" spans="1:65" s="2" customFormat="1" ht="16.5" customHeight="1">
      <c r="A219" s="36"/>
      <c r="B219" s="37"/>
      <c r="C219" s="175" t="s">
        <v>293</v>
      </c>
      <c r="D219" s="175" t="s">
        <v>136</v>
      </c>
      <c r="E219" s="176" t="s">
        <v>456</v>
      </c>
      <c r="F219" s="177" t="s">
        <v>457</v>
      </c>
      <c r="G219" s="178" t="s">
        <v>458</v>
      </c>
      <c r="H219" s="179">
        <v>1</v>
      </c>
      <c r="I219" s="180">
        <v>1250</v>
      </c>
      <c r="J219" s="181">
        <f>ROUND(I219*H219,2)</f>
        <v>1250</v>
      </c>
      <c r="K219" s="177" t="s">
        <v>140</v>
      </c>
      <c r="L219" s="41"/>
      <c r="M219" s="182" t="s">
        <v>19</v>
      </c>
      <c r="N219" s="183" t="s">
        <v>41</v>
      </c>
      <c r="O219" s="66"/>
      <c r="P219" s="184">
        <f>O219*H219</f>
        <v>0</v>
      </c>
      <c r="Q219" s="184">
        <v>5.6439999999999997E-2</v>
      </c>
      <c r="R219" s="184">
        <f>Q219*H219</f>
        <v>5.6439999999999997E-2</v>
      </c>
      <c r="S219" s="184">
        <v>0</v>
      </c>
      <c r="T219" s="185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86" t="s">
        <v>141</v>
      </c>
      <c r="AT219" s="186" t="s">
        <v>136</v>
      </c>
      <c r="AU219" s="186" t="s">
        <v>80</v>
      </c>
      <c r="AY219" s="19" t="s">
        <v>133</v>
      </c>
      <c r="BE219" s="187">
        <f>IF(N219="základní",J219,0)</f>
        <v>1250</v>
      </c>
      <c r="BF219" s="187">
        <f>IF(N219="snížená",J219,0)</f>
        <v>0</v>
      </c>
      <c r="BG219" s="187">
        <f>IF(N219="zákl. přenesená",J219,0)</f>
        <v>0</v>
      </c>
      <c r="BH219" s="187">
        <f>IF(N219="sníž. přenesená",J219,0)</f>
        <v>0</v>
      </c>
      <c r="BI219" s="187">
        <f>IF(N219="nulová",J219,0)</f>
        <v>0</v>
      </c>
      <c r="BJ219" s="19" t="s">
        <v>78</v>
      </c>
      <c r="BK219" s="187">
        <f>ROUND(I219*H219,2)</f>
        <v>1250</v>
      </c>
      <c r="BL219" s="19" t="s">
        <v>141</v>
      </c>
      <c r="BM219" s="186" t="s">
        <v>459</v>
      </c>
    </row>
    <row r="220" spans="1:65" s="2" customFormat="1">
      <c r="A220" s="36"/>
      <c r="B220" s="37"/>
      <c r="C220" s="38"/>
      <c r="D220" s="188" t="s">
        <v>143</v>
      </c>
      <c r="E220" s="38"/>
      <c r="F220" s="189" t="s">
        <v>460</v>
      </c>
      <c r="G220" s="38"/>
      <c r="H220" s="38"/>
      <c r="I220" s="190"/>
      <c r="J220" s="38"/>
      <c r="K220" s="38"/>
      <c r="L220" s="41"/>
      <c r="M220" s="191"/>
      <c r="N220" s="192"/>
      <c r="O220" s="66"/>
      <c r="P220" s="66"/>
      <c r="Q220" s="66"/>
      <c r="R220" s="66"/>
      <c r="S220" s="66"/>
      <c r="T220" s="67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9" t="s">
        <v>143</v>
      </c>
      <c r="AU220" s="19" t="s">
        <v>80</v>
      </c>
    </row>
    <row r="221" spans="1:65" s="2" customFormat="1">
      <c r="A221" s="36"/>
      <c r="B221" s="37"/>
      <c r="C221" s="38"/>
      <c r="D221" s="193" t="s">
        <v>145</v>
      </c>
      <c r="E221" s="38"/>
      <c r="F221" s="194" t="s">
        <v>461</v>
      </c>
      <c r="G221" s="38"/>
      <c r="H221" s="38"/>
      <c r="I221" s="190"/>
      <c r="J221" s="38"/>
      <c r="K221" s="38"/>
      <c r="L221" s="41"/>
      <c r="M221" s="191"/>
      <c r="N221" s="192"/>
      <c r="O221" s="66"/>
      <c r="P221" s="66"/>
      <c r="Q221" s="66"/>
      <c r="R221" s="66"/>
      <c r="S221" s="66"/>
      <c r="T221" s="67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9" t="s">
        <v>145</v>
      </c>
      <c r="AU221" s="19" t="s">
        <v>80</v>
      </c>
    </row>
    <row r="222" spans="1:65" s="13" customFormat="1">
      <c r="B222" s="195"/>
      <c r="C222" s="196"/>
      <c r="D222" s="188" t="s">
        <v>147</v>
      </c>
      <c r="E222" s="197" t="s">
        <v>19</v>
      </c>
      <c r="F222" s="198" t="s">
        <v>462</v>
      </c>
      <c r="G222" s="196"/>
      <c r="H222" s="199">
        <v>1</v>
      </c>
      <c r="I222" s="200"/>
      <c r="J222" s="196"/>
      <c r="K222" s="196"/>
      <c r="L222" s="201"/>
      <c r="M222" s="202"/>
      <c r="N222" s="203"/>
      <c r="O222" s="203"/>
      <c r="P222" s="203"/>
      <c r="Q222" s="203"/>
      <c r="R222" s="203"/>
      <c r="S222" s="203"/>
      <c r="T222" s="204"/>
      <c r="AT222" s="205" t="s">
        <v>147</v>
      </c>
      <c r="AU222" s="205" t="s">
        <v>80</v>
      </c>
      <c r="AV222" s="13" t="s">
        <v>80</v>
      </c>
      <c r="AW222" s="13" t="s">
        <v>31</v>
      </c>
      <c r="AX222" s="13" t="s">
        <v>78</v>
      </c>
      <c r="AY222" s="205" t="s">
        <v>133</v>
      </c>
    </row>
    <row r="223" spans="1:65" s="2" customFormat="1" ht="21.75" customHeight="1">
      <c r="A223" s="36"/>
      <c r="B223" s="37"/>
      <c r="C223" s="230" t="s">
        <v>302</v>
      </c>
      <c r="D223" s="230" t="s">
        <v>336</v>
      </c>
      <c r="E223" s="231" t="s">
        <v>463</v>
      </c>
      <c r="F223" s="232" t="s">
        <v>464</v>
      </c>
      <c r="G223" s="233" t="s">
        <v>458</v>
      </c>
      <c r="H223" s="234">
        <v>1</v>
      </c>
      <c r="I223" s="235">
        <v>3200</v>
      </c>
      <c r="J223" s="236">
        <f>ROUND(I223*H223,2)</f>
        <v>3200</v>
      </c>
      <c r="K223" s="232" t="s">
        <v>140</v>
      </c>
      <c r="L223" s="237"/>
      <c r="M223" s="238" t="s">
        <v>19</v>
      </c>
      <c r="N223" s="239" t="s">
        <v>41</v>
      </c>
      <c r="O223" s="66"/>
      <c r="P223" s="184">
        <f>O223*H223</f>
        <v>0</v>
      </c>
      <c r="Q223" s="184">
        <v>1.4579999999999999E-2</v>
      </c>
      <c r="R223" s="184">
        <f>Q223*H223</f>
        <v>1.4579999999999999E-2</v>
      </c>
      <c r="S223" s="184">
        <v>0</v>
      </c>
      <c r="T223" s="185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86" t="s">
        <v>200</v>
      </c>
      <c r="AT223" s="186" t="s">
        <v>336</v>
      </c>
      <c r="AU223" s="186" t="s">
        <v>80</v>
      </c>
      <c r="AY223" s="19" t="s">
        <v>133</v>
      </c>
      <c r="BE223" s="187">
        <f>IF(N223="základní",J223,0)</f>
        <v>3200</v>
      </c>
      <c r="BF223" s="187">
        <f>IF(N223="snížená",J223,0)</f>
        <v>0</v>
      </c>
      <c r="BG223" s="187">
        <f>IF(N223="zákl. přenesená",J223,0)</f>
        <v>0</v>
      </c>
      <c r="BH223" s="187">
        <f>IF(N223="sníž. přenesená",J223,0)</f>
        <v>0</v>
      </c>
      <c r="BI223" s="187">
        <f>IF(N223="nulová",J223,0)</f>
        <v>0</v>
      </c>
      <c r="BJ223" s="19" t="s">
        <v>78</v>
      </c>
      <c r="BK223" s="187">
        <f>ROUND(I223*H223,2)</f>
        <v>3200</v>
      </c>
      <c r="BL223" s="19" t="s">
        <v>141</v>
      </c>
      <c r="BM223" s="186" t="s">
        <v>465</v>
      </c>
    </row>
    <row r="224" spans="1:65" s="2" customFormat="1">
      <c r="A224" s="36"/>
      <c r="B224" s="37"/>
      <c r="C224" s="38"/>
      <c r="D224" s="188" t="s">
        <v>143</v>
      </c>
      <c r="E224" s="38"/>
      <c r="F224" s="189" t="s">
        <v>464</v>
      </c>
      <c r="G224" s="38"/>
      <c r="H224" s="38"/>
      <c r="I224" s="190"/>
      <c r="J224" s="38"/>
      <c r="K224" s="38"/>
      <c r="L224" s="41"/>
      <c r="M224" s="191"/>
      <c r="N224" s="192"/>
      <c r="O224" s="66"/>
      <c r="P224" s="66"/>
      <c r="Q224" s="66"/>
      <c r="R224" s="66"/>
      <c r="S224" s="66"/>
      <c r="T224" s="67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9" t="s">
        <v>143</v>
      </c>
      <c r="AU224" s="19" t="s">
        <v>80</v>
      </c>
    </row>
    <row r="225" spans="1:65" s="12" customFormat="1" ht="22.8" customHeight="1">
      <c r="B225" s="159"/>
      <c r="C225" s="160"/>
      <c r="D225" s="161" t="s">
        <v>69</v>
      </c>
      <c r="E225" s="173" t="s">
        <v>134</v>
      </c>
      <c r="F225" s="173" t="s">
        <v>135</v>
      </c>
      <c r="G225" s="160"/>
      <c r="H225" s="160"/>
      <c r="I225" s="163"/>
      <c r="J225" s="174">
        <f>BK225</f>
        <v>25852.75</v>
      </c>
      <c r="K225" s="160"/>
      <c r="L225" s="165"/>
      <c r="M225" s="166"/>
      <c r="N225" s="167"/>
      <c r="O225" s="167"/>
      <c r="P225" s="168">
        <f>SUM(P226:P233)</f>
        <v>0</v>
      </c>
      <c r="Q225" s="167"/>
      <c r="R225" s="168">
        <f>SUM(R226:R233)</f>
        <v>5.4391999999999999E-3</v>
      </c>
      <c r="S225" s="167"/>
      <c r="T225" s="169">
        <f>SUM(T226:T233)</f>
        <v>0</v>
      </c>
      <c r="AR225" s="170" t="s">
        <v>78</v>
      </c>
      <c r="AT225" s="171" t="s">
        <v>69</v>
      </c>
      <c r="AU225" s="171" t="s">
        <v>78</v>
      </c>
      <c r="AY225" s="170" t="s">
        <v>133</v>
      </c>
      <c r="BK225" s="172">
        <f>SUM(BK226:BK233)</f>
        <v>25852.75</v>
      </c>
    </row>
    <row r="226" spans="1:65" s="2" customFormat="1" ht="24.15" customHeight="1">
      <c r="A226" s="36"/>
      <c r="B226" s="37"/>
      <c r="C226" s="175" t="s">
        <v>7</v>
      </c>
      <c r="D226" s="175" t="s">
        <v>136</v>
      </c>
      <c r="E226" s="176" t="s">
        <v>466</v>
      </c>
      <c r="F226" s="177" t="s">
        <v>467</v>
      </c>
      <c r="G226" s="178" t="s">
        <v>139</v>
      </c>
      <c r="H226" s="179">
        <v>118.07</v>
      </c>
      <c r="I226" s="180">
        <v>75</v>
      </c>
      <c r="J226" s="181">
        <f>ROUND(I226*H226,2)</f>
        <v>8855.25</v>
      </c>
      <c r="K226" s="177" t="s">
        <v>140</v>
      </c>
      <c r="L226" s="41"/>
      <c r="M226" s="182" t="s">
        <v>19</v>
      </c>
      <c r="N226" s="183" t="s">
        <v>41</v>
      </c>
      <c r="O226" s="66"/>
      <c r="P226" s="184">
        <f>O226*H226</f>
        <v>0</v>
      </c>
      <c r="Q226" s="184">
        <v>0</v>
      </c>
      <c r="R226" s="184">
        <f>Q226*H226</f>
        <v>0</v>
      </c>
      <c r="S226" s="184">
        <v>0</v>
      </c>
      <c r="T226" s="185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86" t="s">
        <v>141</v>
      </c>
      <c r="AT226" s="186" t="s">
        <v>136</v>
      </c>
      <c r="AU226" s="186" t="s">
        <v>80</v>
      </c>
      <c r="AY226" s="19" t="s">
        <v>133</v>
      </c>
      <c r="BE226" s="187">
        <f>IF(N226="základní",J226,0)</f>
        <v>8855.25</v>
      </c>
      <c r="BF226" s="187">
        <f>IF(N226="snížená",J226,0)</f>
        <v>0</v>
      </c>
      <c r="BG226" s="187">
        <f>IF(N226="zákl. přenesená",J226,0)</f>
        <v>0</v>
      </c>
      <c r="BH226" s="187">
        <f>IF(N226="sníž. přenesená",J226,0)</f>
        <v>0</v>
      </c>
      <c r="BI226" s="187">
        <f>IF(N226="nulová",J226,0)</f>
        <v>0</v>
      </c>
      <c r="BJ226" s="19" t="s">
        <v>78</v>
      </c>
      <c r="BK226" s="187">
        <f>ROUND(I226*H226,2)</f>
        <v>8855.25</v>
      </c>
      <c r="BL226" s="19" t="s">
        <v>141</v>
      </c>
      <c r="BM226" s="186" t="s">
        <v>468</v>
      </c>
    </row>
    <row r="227" spans="1:65" s="2" customFormat="1" ht="19.2">
      <c r="A227" s="36"/>
      <c r="B227" s="37"/>
      <c r="C227" s="38"/>
      <c r="D227" s="188" t="s">
        <v>143</v>
      </c>
      <c r="E227" s="38"/>
      <c r="F227" s="189" t="s">
        <v>469</v>
      </c>
      <c r="G227" s="38"/>
      <c r="H227" s="38"/>
      <c r="I227" s="190"/>
      <c r="J227" s="38"/>
      <c r="K227" s="38"/>
      <c r="L227" s="41"/>
      <c r="M227" s="191"/>
      <c r="N227" s="192"/>
      <c r="O227" s="66"/>
      <c r="P227" s="66"/>
      <c r="Q227" s="66"/>
      <c r="R227" s="66"/>
      <c r="S227" s="66"/>
      <c r="T227" s="67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9" t="s">
        <v>143</v>
      </c>
      <c r="AU227" s="19" t="s">
        <v>80</v>
      </c>
    </row>
    <row r="228" spans="1:65" s="2" customFormat="1">
      <c r="A228" s="36"/>
      <c r="B228" s="37"/>
      <c r="C228" s="38"/>
      <c r="D228" s="193" t="s">
        <v>145</v>
      </c>
      <c r="E228" s="38"/>
      <c r="F228" s="194" t="s">
        <v>470</v>
      </c>
      <c r="G228" s="38"/>
      <c r="H228" s="38"/>
      <c r="I228" s="190"/>
      <c r="J228" s="38"/>
      <c r="K228" s="38"/>
      <c r="L228" s="41"/>
      <c r="M228" s="191"/>
      <c r="N228" s="192"/>
      <c r="O228" s="66"/>
      <c r="P228" s="66"/>
      <c r="Q228" s="66"/>
      <c r="R228" s="66"/>
      <c r="S228" s="66"/>
      <c r="T228" s="67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9" t="s">
        <v>145</v>
      </c>
      <c r="AU228" s="19" t="s">
        <v>80</v>
      </c>
    </row>
    <row r="229" spans="1:65" s="13" customFormat="1">
      <c r="B229" s="195"/>
      <c r="C229" s="196"/>
      <c r="D229" s="188" t="s">
        <v>147</v>
      </c>
      <c r="E229" s="197" t="s">
        <v>19</v>
      </c>
      <c r="F229" s="198" t="s">
        <v>471</v>
      </c>
      <c r="G229" s="196"/>
      <c r="H229" s="199">
        <v>118.07</v>
      </c>
      <c r="I229" s="200"/>
      <c r="J229" s="196"/>
      <c r="K229" s="196"/>
      <c r="L229" s="201"/>
      <c r="M229" s="202"/>
      <c r="N229" s="203"/>
      <c r="O229" s="203"/>
      <c r="P229" s="203"/>
      <c r="Q229" s="203"/>
      <c r="R229" s="203"/>
      <c r="S229" s="203"/>
      <c r="T229" s="204"/>
      <c r="AT229" s="205" t="s">
        <v>147</v>
      </c>
      <c r="AU229" s="205" t="s">
        <v>80</v>
      </c>
      <c r="AV229" s="13" t="s">
        <v>80</v>
      </c>
      <c r="AW229" s="13" t="s">
        <v>31</v>
      </c>
      <c r="AX229" s="13" t="s">
        <v>78</v>
      </c>
      <c r="AY229" s="205" t="s">
        <v>133</v>
      </c>
    </row>
    <row r="230" spans="1:65" s="2" customFormat="1" ht="16.5" customHeight="1">
      <c r="A230" s="36"/>
      <c r="B230" s="37"/>
      <c r="C230" s="175" t="s">
        <v>472</v>
      </c>
      <c r="D230" s="175" t="s">
        <v>136</v>
      </c>
      <c r="E230" s="176" t="s">
        <v>473</v>
      </c>
      <c r="F230" s="177" t="s">
        <v>474</v>
      </c>
      <c r="G230" s="178" t="s">
        <v>139</v>
      </c>
      <c r="H230" s="179">
        <v>135.97999999999999</v>
      </c>
      <c r="I230" s="180">
        <v>125</v>
      </c>
      <c r="J230" s="181">
        <f>ROUND(I230*H230,2)</f>
        <v>16997.5</v>
      </c>
      <c r="K230" s="177" t="s">
        <v>140</v>
      </c>
      <c r="L230" s="41"/>
      <c r="M230" s="182" t="s">
        <v>19</v>
      </c>
      <c r="N230" s="183" t="s">
        <v>41</v>
      </c>
      <c r="O230" s="66"/>
      <c r="P230" s="184">
        <f>O230*H230</f>
        <v>0</v>
      </c>
      <c r="Q230" s="184">
        <v>4.0000000000000003E-5</v>
      </c>
      <c r="R230" s="184">
        <f>Q230*H230</f>
        <v>5.4391999999999999E-3</v>
      </c>
      <c r="S230" s="184">
        <v>0</v>
      </c>
      <c r="T230" s="185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86" t="s">
        <v>141</v>
      </c>
      <c r="AT230" s="186" t="s">
        <v>136</v>
      </c>
      <c r="AU230" s="186" t="s">
        <v>80</v>
      </c>
      <c r="AY230" s="19" t="s">
        <v>133</v>
      </c>
      <c r="BE230" s="187">
        <f>IF(N230="základní",J230,0)</f>
        <v>16997.5</v>
      </c>
      <c r="BF230" s="187">
        <f>IF(N230="snížená",J230,0)</f>
        <v>0</v>
      </c>
      <c r="BG230" s="187">
        <f>IF(N230="zákl. přenesená",J230,0)</f>
        <v>0</v>
      </c>
      <c r="BH230" s="187">
        <f>IF(N230="sníž. přenesená",J230,0)</f>
        <v>0</v>
      </c>
      <c r="BI230" s="187">
        <f>IF(N230="nulová",J230,0)</f>
        <v>0</v>
      </c>
      <c r="BJ230" s="19" t="s">
        <v>78</v>
      </c>
      <c r="BK230" s="187">
        <f>ROUND(I230*H230,2)</f>
        <v>16997.5</v>
      </c>
      <c r="BL230" s="19" t="s">
        <v>141</v>
      </c>
      <c r="BM230" s="186" t="s">
        <v>475</v>
      </c>
    </row>
    <row r="231" spans="1:65" s="2" customFormat="1">
      <c r="A231" s="36"/>
      <c r="B231" s="37"/>
      <c r="C231" s="38"/>
      <c r="D231" s="188" t="s">
        <v>143</v>
      </c>
      <c r="E231" s="38"/>
      <c r="F231" s="189" t="s">
        <v>476</v>
      </c>
      <c r="G231" s="38"/>
      <c r="H231" s="38"/>
      <c r="I231" s="190"/>
      <c r="J231" s="38"/>
      <c r="K231" s="38"/>
      <c r="L231" s="41"/>
      <c r="M231" s="191"/>
      <c r="N231" s="192"/>
      <c r="O231" s="66"/>
      <c r="P231" s="66"/>
      <c r="Q231" s="66"/>
      <c r="R231" s="66"/>
      <c r="S231" s="66"/>
      <c r="T231" s="67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9" t="s">
        <v>143</v>
      </c>
      <c r="AU231" s="19" t="s">
        <v>80</v>
      </c>
    </row>
    <row r="232" spans="1:65" s="2" customFormat="1">
      <c r="A232" s="36"/>
      <c r="B232" s="37"/>
      <c r="C232" s="38"/>
      <c r="D232" s="193" t="s">
        <v>145</v>
      </c>
      <c r="E232" s="38"/>
      <c r="F232" s="194" t="s">
        <v>477</v>
      </c>
      <c r="G232" s="38"/>
      <c r="H232" s="38"/>
      <c r="I232" s="190"/>
      <c r="J232" s="38"/>
      <c r="K232" s="38"/>
      <c r="L232" s="41"/>
      <c r="M232" s="191"/>
      <c r="N232" s="192"/>
      <c r="O232" s="66"/>
      <c r="P232" s="66"/>
      <c r="Q232" s="66"/>
      <c r="R232" s="66"/>
      <c r="S232" s="66"/>
      <c r="T232" s="67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9" t="s">
        <v>145</v>
      </c>
      <c r="AU232" s="19" t="s">
        <v>80</v>
      </c>
    </row>
    <row r="233" spans="1:65" s="13" customFormat="1">
      <c r="B233" s="195"/>
      <c r="C233" s="196"/>
      <c r="D233" s="188" t="s">
        <v>147</v>
      </c>
      <c r="E233" s="197" t="s">
        <v>19</v>
      </c>
      <c r="F233" s="198" t="s">
        <v>478</v>
      </c>
      <c r="G233" s="196"/>
      <c r="H233" s="199">
        <v>135.97999999999999</v>
      </c>
      <c r="I233" s="200"/>
      <c r="J233" s="196"/>
      <c r="K233" s="196"/>
      <c r="L233" s="201"/>
      <c r="M233" s="202"/>
      <c r="N233" s="203"/>
      <c r="O233" s="203"/>
      <c r="P233" s="203"/>
      <c r="Q233" s="203"/>
      <c r="R233" s="203"/>
      <c r="S233" s="203"/>
      <c r="T233" s="204"/>
      <c r="AT233" s="205" t="s">
        <v>147</v>
      </c>
      <c r="AU233" s="205" t="s">
        <v>80</v>
      </c>
      <c r="AV233" s="13" t="s">
        <v>80</v>
      </c>
      <c r="AW233" s="13" t="s">
        <v>31</v>
      </c>
      <c r="AX233" s="13" t="s">
        <v>78</v>
      </c>
      <c r="AY233" s="205" t="s">
        <v>133</v>
      </c>
    </row>
    <row r="234" spans="1:65" s="12" customFormat="1" ht="22.8" customHeight="1">
      <c r="B234" s="159"/>
      <c r="C234" s="160"/>
      <c r="D234" s="161" t="s">
        <v>69</v>
      </c>
      <c r="E234" s="173" t="s">
        <v>479</v>
      </c>
      <c r="F234" s="173" t="s">
        <v>480</v>
      </c>
      <c r="G234" s="160"/>
      <c r="H234" s="160"/>
      <c r="I234" s="163"/>
      <c r="J234" s="174">
        <f>BK234</f>
        <v>8651</v>
      </c>
      <c r="K234" s="160"/>
      <c r="L234" s="165"/>
      <c r="M234" s="166"/>
      <c r="N234" s="167"/>
      <c r="O234" s="167"/>
      <c r="P234" s="168">
        <f>SUM(P235:P237)</f>
        <v>0</v>
      </c>
      <c r="Q234" s="167"/>
      <c r="R234" s="168">
        <f>SUM(R235:R237)</f>
        <v>0</v>
      </c>
      <c r="S234" s="167"/>
      <c r="T234" s="169">
        <f>SUM(T235:T237)</f>
        <v>0</v>
      </c>
      <c r="AR234" s="170" t="s">
        <v>78</v>
      </c>
      <c r="AT234" s="171" t="s">
        <v>69</v>
      </c>
      <c r="AU234" s="171" t="s">
        <v>78</v>
      </c>
      <c r="AY234" s="170" t="s">
        <v>133</v>
      </c>
      <c r="BK234" s="172">
        <f>SUM(BK235:BK237)</f>
        <v>8651</v>
      </c>
    </row>
    <row r="235" spans="1:65" s="2" customFormat="1" ht="16.5" customHeight="1">
      <c r="A235" s="36"/>
      <c r="B235" s="37"/>
      <c r="C235" s="175" t="s">
        <v>481</v>
      </c>
      <c r="D235" s="175" t="s">
        <v>136</v>
      </c>
      <c r="E235" s="176" t="s">
        <v>482</v>
      </c>
      <c r="F235" s="177" t="s">
        <v>483</v>
      </c>
      <c r="G235" s="178" t="s">
        <v>223</v>
      </c>
      <c r="H235" s="179">
        <v>21.1</v>
      </c>
      <c r="I235" s="180">
        <v>410</v>
      </c>
      <c r="J235" s="181">
        <f>ROUND(I235*H235,2)</f>
        <v>8651</v>
      </c>
      <c r="K235" s="177" t="s">
        <v>140</v>
      </c>
      <c r="L235" s="41"/>
      <c r="M235" s="182" t="s">
        <v>19</v>
      </c>
      <c r="N235" s="183" t="s">
        <v>41</v>
      </c>
      <c r="O235" s="66"/>
      <c r="P235" s="184">
        <f>O235*H235</f>
        <v>0</v>
      </c>
      <c r="Q235" s="184">
        <v>0</v>
      </c>
      <c r="R235" s="184">
        <f>Q235*H235</f>
        <v>0</v>
      </c>
      <c r="S235" s="184">
        <v>0</v>
      </c>
      <c r="T235" s="185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186" t="s">
        <v>141</v>
      </c>
      <c r="AT235" s="186" t="s">
        <v>136</v>
      </c>
      <c r="AU235" s="186" t="s">
        <v>80</v>
      </c>
      <c r="AY235" s="19" t="s">
        <v>133</v>
      </c>
      <c r="BE235" s="187">
        <f>IF(N235="základní",J235,0)</f>
        <v>8651</v>
      </c>
      <c r="BF235" s="187">
        <f>IF(N235="snížená",J235,0)</f>
        <v>0</v>
      </c>
      <c r="BG235" s="187">
        <f>IF(N235="zákl. přenesená",J235,0)</f>
        <v>0</v>
      </c>
      <c r="BH235" s="187">
        <f>IF(N235="sníž. přenesená",J235,0)</f>
        <v>0</v>
      </c>
      <c r="BI235" s="187">
        <f>IF(N235="nulová",J235,0)</f>
        <v>0</v>
      </c>
      <c r="BJ235" s="19" t="s">
        <v>78</v>
      </c>
      <c r="BK235" s="187">
        <f>ROUND(I235*H235,2)</f>
        <v>8651</v>
      </c>
      <c r="BL235" s="19" t="s">
        <v>141</v>
      </c>
      <c r="BM235" s="186" t="s">
        <v>484</v>
      </c>
    </row>
    <row r="236" spans="1:65" s="2" customFormat="1" ht="19.2">
      <c r="A236" s="36"/>
      <c r="B236" s="37"/>
      <c r="C236" s="38"/>
      <c r="D236" s="188" t="s">
        <v>143</v>
      </c>
      <c r="E236" s="38"/>
      <c r="F236" s="189" t="s">
        <v>485</v>
      </c>
      <c r="G236" s="38"/>
      <c r="H236" s="38"/>
      <c r="I236" s="190"/>
      <c r="J236" s="38"/>
      <c r="K236" s="38"/>
      <c r="L236" s="41"/>
      <c r="M236" s="191"/>
      <c r="N236" s="192"/>
      <c r="O236" s="66"/>
      <c r="P236" s="66"/>
      <c r="Q236" s="66"/>
      <c r="R236" s="66"/>
      <c r="S236" s="66"/>
      <c r="T236" s="67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9" t="s">
        <v>143</v>
      </c>
      <c r="AU236" s="19" t="s">
        <v>80</v>
      </c>
    </row>
    <row r="237" spans="1:65" s="2" customFormat="1">
      <c r="A237" s="36"/>
      <c r="B237" s="37"/>
      <c r="C237" s="38"/>
      <c r="D237" s="193" t="s">
        <v>145</v>
      </c>
      <c r="E237" s="38"/>
      <c r="F237" s="194" t="s">
        <v>486</v>
      </c>
      <c r="G237" s="38"/>
      <c r="H237" s="38"/>
      <c r="I237" s="190"/>
      <c r="J237" s="38"/>
      <c r="K237" s="38"/>
      <c r="L237" s="41"/>
      <c r="M237" s="191"/>
      <c r="N237" s="192"/>
      <c r="O237" s="66"/>
      <c r="P237" s="66"/>
      <c r="Q237" s="66"/>
      <c r="R237" s="66"/>
      <c r="S237" s="66"/>
      <c r="T237" s="67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9" t="s">
        <v>145</v>
      </c>
      <c r="AU237" s="19" t="s">
        <v>80</v>
      </c>
    </row>
    <row r="238" spans="1:65" s="12" customFormat="1" ht="25.95" customHeight="1">
      <c r="B238" s="159"/>
      <c r="C238" s="160"/>
      <c r="D238" s="161" t="s">
        <v>69</v>
      </c>
      <c r="E238" s="162" t="s">
        <v>245</v>
      </c>
      <c r="F238" s="162" t="s">
        <v>246</v>
      </c>
      <c r="G238" s="160"/>
      <c r="H238" s="160"/>
      <c r="I238" s="163"/>
      <c r="J238" s="164">
        <f>BK238</f>
        <v>1415166.62</v>
      </c>
      <c r="K238" s="160"/>
      <c r="L238" s="165"/>
      <c r="M238" s="166"/>
      <c r="N238" s="167"/>
      <c r="O238" s="167"/>
      <c r="P238" s="168">
        <f>P239+P255+P272+P300+P317+P357+P396+P458+P468+P513</f>
        <v>0</v>
      </c>
      <c r="Q238" s="167"/>
      <c r="R238" s="168">
        <f>R239+R255+R272+R300+R317+R357+R396+R458+R468+R513</f>
        <v>6.6947548100000001</v>
      </c>
      <c r="S238" s="167"/>
      <c r="T238" s="169">
        <f>T239+T255+T272+T300+T317+T357+T396+T458+T468+T513</f>
        <v>0</v>
      </c>
      <c r="AR238" s="170" t="s">
        <v>80</v>
      </c>
      <c r="AT238" s="171" t="s">
        <v>69</v>
      </c>
      <c r="AU238" s="171" t="s">
        <v>70</v>
      </c>
      <c r="AY238" s="170" t="s">
        <v>133</v>
      </c>
      <c r="BK238" s="172">
        <f>BK239+BK255+BK272+BK300+BK317+BK357+BK396+BK458+BK468+BK513</f>
        <v>1415166.62</v>
      </c>
    </row>
    <row r="239" spans="1:65" s="12" customFormat="1" ht="22.8" customHeight="1">
      <c r="B239" s="159"/>
      <c r="C239" s="160"/>
      <c r="D239" s="161" t="s">
        <v>69</v>
      </c>
      <c r="E239" s="173" t="s">
        <v>487</v>
      </c>
      <c r="F239" s="173" t="s">
        <v>488</v>
      </c>
      <c r="G239" s="160"/>
      <c r="H239" s="160"/>
      <c r="I239" s="163"/>
      <c r="J239" s="174">
        <f>BK239</f>
        <v>177248.41</v>
      </c>
      <c r="K239" s="160"/>
      <c r="L239" s="165"/>
      <c r="M239" s="166"/>
      <c r="N239" s="167"/>
      <c r="O239" s="167"/>
      <c r="P239" s="168">
        <f>SUM(P240:P254)</f>
        <v>0</v>
      </c>
      <c r="Q239" s="167"/>
      <c r="R239" s="168">
        <f>SUM(R240:R254)</f>
        <v>0.30900119999999998</v>
      </c>
      <c r="S239" s="167"/>
      <c r="T239" s="169">
        <f>SUM(T240:T254)</f>
        <v>0</v>
      </c>
      <c r="AR239" s="170" t="s">
        <v>80</v>
      </c>
      <c r="AT239" s="171" t="s">
        <v>69</v>
      </c>
      <c r="AU239" s="171" t="s">
        <v>78</v>
      </c>
      <c r="AY239" s="170" t="s">
        <v>133</v>
      </c>
      <c r="BK239" s="172">
        <f>SUM(BK240:BK254)</f>
        <v>177248.41</v>
      </c>
    </row>
    <row r="240" spans="1:65" s="2" customFormat="1" ht="24.15" customHeight="1">
      <c r="A240" s="36"/>
      <c r="B240" s="37"/>
      <c r="C240" s="175" t="s">
        <v>489</v>
      </c>
      <c r="D240" s="175" t="s">
        <v>136</v>
      </c>
      <c r="E240" s="176" t="s">
        <v>490</v>
      </c>
      <c r="F240" s="177" t="s">
        <v>491</v>
      </c>
      <c r="G240" s="178" t="s">
        <v>139</v>
      </c>
      <c r="H240" s="179">
        <v>81.67</v>
      </c>
      <c r="I240" s="180">
        <v>600</v>
      </c>
      <c r="J240" s="181">
        <f>ROUND(I240*H240,2)</f>
        <v>49002</v>
      </c>
      <c r="K240" s="177" t="s">
        <v>19</v>
      </c>
      <c r="L240" s="41"/>
      <c r="M240" s="182" t="s">
        <v>19</v>
      </c>
      <c r="N240" s="183" t="s">
        <v>41</v>
      </c>
      <c r="O240" s="66"/>
      <c r="P240" s="184">
        <f>O240*H240</f>
        <v>0</v>
      </c>
      <c r="Q240" s="184">
        <v>3.6000000000000002E-4</v>
      </c>
      <c r="R240" s="184">
        <f>Q240*H240</f>
        <v>2.9401200000000002E-2</v>
      </c>
      <c r="S240" s="184">
        <v>0</v>
      </c>
      <c r="T240" s="185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186" t="s">
        <v>252</v>
      </c>
      <c r="AT240" s="186" t="s">
        <v>136</v>
      </c>
      <c r="AU240" s="186" t="s">
        <v>80</v>
      </c>
      <c r="AY240" s="19" t="s">
        <v>133</v>
      </c>
      <c r="BE240" s="187">
        <f>IF(N240="základní",J240,0)</f>
        <v>49002</v>
      </c>
      <c r="BF240" s="187">
        <f>IF(N240="snížená",J240,0)</f>
        <v>0</v>
      </c>
      <c r="BG240" s="187">
        <f>IF(N240="zákl. přenesená",J240,0)</f>
        <v>0</v>
      </c>
      <c r="BH240" s="187">
        <f>IF(N240="sníž. přenesená",J240,0)</f>
        <v>0</v>
      </c>
      <c r="BI240" s="187">
        <f>IF(N240="nulová",J240,0)</f>
        <v>0</v>
      </c>
      <c r="BJ240" s="19" t="s">
        <v>78</v>
      </c>
      <c r="BK240" s="187">
        <f>ROUND(I240*H240,2)</f>
        <v>49002</v>
      </c>
      <c r="BL240" s="19" t="s">
        <v>252</v>
      </c>
      <c r="BM240" s="186" t="s">
        <v>492</v>
      </c>
    </row>
    <row r="241" spans="1:65" s="2" customFormat="1">
      <c r="A241" s="36"/>
      <c r="B241" s="37"/>
      <c r="C241" s="38"/>
      <c r="D241" s="188" t="s">
        <v>143</v>
      </c>
      <c r="E241" s="38"/>
      <c r="F241" s="189" t="s">
        <v>491</v>
      </c>
      <c r="G241" s="38"/>
      <c r="H241" s="38"/>
      <c r="I241" s="190"/>
      <c r="J241" s="38"/>
      <c r="K241" s="38"/>
      <c r="L241" s="41"/>
      <c r="M241" s="191"/>
      <c r="N241" s="192"/>
      <c r="O241" s="66"/>
      <c r="P241" s="66"/>
      <c r="Q241" s="66"/>
      <c r="R241" s="66"/>
      <c r="S241" s="66"/>
      <c r="T241" s="67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9" t="s">
        <v>143</v>
      </c>
      <c r="AU241" s="19" t="s">
        <v>80</v>
      </c>
    </row>
    <row r="242" spans="1:65" s="13" customFormat="1">
      <c r="B242" s="195"/>
      <c r="C242" s="196"/>
      <c r="D242" s="188" t="s">
        <v>147</v>
      </c>
      <c r="E242" s="197" t="s">
        <v>19</v>
      </c>
      <c r="F242" s="198" t="s">
        <v>493</v>
      </c>
      <c r="G242" s="196"/>
      <c r="H242" s="199">
        <v>81.67</v>
      </c>
      <c r="I242" s="200"/>
      <c r="J242" s="196"/>
      <c r="K242" s="196"/>
      <c r="L242" s="201"/>
      <c r="M242" s="202"/>
      <c r="N242" s="203"/>
      <c r="O242" s="203"/>
      <c r="P242" s="203"/>
      <c r="Q242" s="203"/>
      <c r="R242" s="203"/>
      <c r="S242" s="203"/>
      <c r="T242" s="204"/>
      <c r="AT242" s="205" t="s">
        <v>147</v>
      </c>
      <c r="AU242" s="205" t="s">
        <v>80</v>
      </c>
      <c r="AV242" s="13" t="s">
        <v>80</v>
      </c>
      <c r="AW242" s="13" t="s">
        <v>31</v>
      </c>
      <c r="AX242" s="13" t="s">
        <v>78</v>
      </c>
      <c r="AY242" s="205" t="s">
        <v>133</v>
      </c>
    </row>
    <row r="243" spans="1:65" s="2" customFormat="1" ht="16.5" customHeight="1">
      <c r="A243" s="36"/>
      <c r="B243" s="37"/>
      <c r="C243" s="230" t="s">
        <v>494</v>
      </c>
      <c r="D243" s="230" t="s">
        <v>336</v>
      </c>
      <c r="E243" s="231" t="s">
        <v>495</v>
      </c>
      <c r="F243" s="232" t="s">
        <v>496</v>
      </c>
      <c r="G243" s="233" t="s">
        <v>139</v>
      </c>
      <c r="H243" s="234">
        <v>81.67</v>
      </c>
      <c r="I243" s="235">
        <v>620</v>
      </c>
      <c r="J243" s="236">
        <f>ROUND(I243*H243,2)</f>
        <v>50635.4</v>
      </c>
      <c r="K243" s="232" t="s">
        <v>19</v>
      </c>
      <c r="L243" s="237"/>
      <c r="M243" s="238" t="s">
        <v>19</v>
      </c>
      <c r="N243" s="239" t="s">
        <v>41</v>
      </c>
      <c r="O243" s="66"/>
      <c r="P243" s="184">
        <f>O243*H243</f>
        <v>0</v>
      </c>
      <c r="Q243" s="184">
        <v>0</v>
      </c>
      <c r="R243" s="184">
        <f>Q243*H243</f>
        <v>0</v>
      </c>
      <c r="S243" s="184">
        <v>0</v>
      </c>
      <c r="T243" s="185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186" t="s">
        <v>497</v>
      </c>
      <c r="AT243" s="186" t="s">
        <v>336</v>
      </c>
      <c r="AU243" s="186" t="s">
        <v>80</v>
      </c>
      <c r="AY243" s="19" t="s">
        <v>133</v>
      </c>
      <c r="BE243" s="187">
        <f>IF(N243="základní",J243,0)</f>
        <v>50635.4</v>
      </c>
      <c r="BF243" s="187">
        <f>IF(N243="snížená",J243,0)</f>
        <v>0</v>
      </c>
      <c r="BG243" s="187">
        <f>IF(N243="zákl. přenesená",J243,0)</f>
        <v>0</v>
      </c>
      <c r="BH243" s="187">
        <f>IF(N243="sníž. přenesená",J243,0)</f>
        <v>0</v>
      </c>
      <c r="BI243" s="187">
        <f>IF(N243="nulová",J243,0)</f>
        <v>0</v>
      </c>
      <c r="BJ243" s="19" t="s">
        <v>78</v>
      </c>
      <c r="BK243" s="187">
        <f>ROUND(I243*H243,2)</f>
        <v>50635.4</v>
      </c>
      <c r="BL243" s="19" t="s">
        <v>252</v>
      </c>
      <c r="BM243" s="186" t="s">
        <v>498</v>
      </c>
    </row>
    <row r="244" spans="1:65" s="2" customFormat="1">
      <c r="A244" s="36"/>
      <c r="B244" s="37"/>
      <c r="C244" s="38"/>
      <c r="D244" s="188" t="s">
        <v>143</v>
      </c>
      <c r="E244" s="38"/>
      <c r="F244" s="189" t="s">
        <v>496</v>
      </c>
      <c r="G244" s="38"/>
      <c r="H244" s="38"/>
      <c r="I244" s="190"/>
      <c r="J244" s="38"/>
      <c r="K244" s="38"/>
      <c r="L244" s="41"/>
      <c r="M244" s="191"/>
      <c r="N244" s="192"/>
      <c r="O244" s="66"/>
      <c r="P244" s="66"/>
      <c r="Q244" s="66"/>
      <c r="R244" s="66"/>
      <c r="S244" s="66"/>
      <c r="T244" s="67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T244" s="19" t="s">
        <v>143</v>
      </c>
      <c r="AU244" s="19" t="s">
        <v>80</v>
      </c>
    </row>
    <row r="245" spans="1:65" s="2" customFormat="1" ht="16.5" customHeight="1">
      <c r="A245" s="36"/>
      <c r="B245" s="37"/>
      <c r="C245" s="175" t="s">
        <v>499</v>
      </c>
      <c r="D245" s="175" t="s">
        <v>136</v>
      </c>
      <c r="E245" s="176" t="s">
        <v>500</v>
      </c>
      <c r="F245" s="177" t="s">
        <v>501</v>
      </c>
      <c r="G245" s="178" t="s">
        <v>458</v>
      </c>
      <c r="H245" s="179">
        <v>60</v>
      </c>
      <c r="I245" s="180">
        <v>300</v>
      </c>
      <c r="J245" s="181">
        <f>ROUND(I245*H245,2)</f>
        <v>18000</v>
      </c>
      <c r="K245" s="177" t="s">
        <v>19</v>
      </c>
      <c r="L245" s="41"/>
      <c r="M245" s="182" t="s">
        <v>19</v>
      </c>
      <c r="N245" s="183" t="s">
        <v>41</v>
      </c>
      <c r="O245" s="66"/>
      <c r="P245" s="184">
        <f>O245*H245</f>
        <v>0</v>
      </c>
      <c r="Q245" s="184">
        <v>1.6000000000000001E-4</v>
      </c>
      <c r="R245" s="184">
        <f>Q245*H245</f>
        <v>9.6000000000000009E-3</v>
      </c>
      <c r="S245" s="184">
        <v>0</v>
      </c>
      <c r="T245" s="185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86" t="s">
        <v>252</v>
      </c>
      <c r="AT245" s="186" t="s">
        <v>136</v>
      </c>
      <c r="AU245" s="186" t="s">
        <v>80</v>
      </c>
      <c r="AY245" s="19" t="s">
        <v>133</v>
      </c>
      <c r="BE245" s="187">
        <f>IF(N245="základní",J245,0)</f>
        <v>18000</v>
      </c>
      <c r="BF245" s="187">
        <f>IF(N245="snížená",J245,0)</f>
        <v>0</v>
      </c>
      <c r="BG245" s="187">
        <f>IF(N245="zákl. přenesená",J245,0)</f>
        <v>0</v>
      </c>
      <c r="BH245" s="187">
        <f>IF(N245="sníž. přenesená",J245,0)</f>
        <v>0</v>
      </c>
      <c r="BI245" s="187">
        <f>IF(N245="nulová",J245,0)</f>
        <v>0</v>
      </c>
      <c r="BJ245" s="19" t="s">
        <v>78</v>
      </c>
      <c r="BK245" s="187">
        <f>ROUND(I245*H245,2)</f>
        <v>18000</v>
      </c>
      <c r="BL245" s="19" t="s">
        <v>252</v>
      </c>
      <c r="BM245" s="186" t="s">
        <v>502</v>
      </c>
    </row>
    <row r="246" spans="1:65" s="2" customFormat="1">
      <c r="A246" s="36"/>
      <c r="B246" s="37"/>
      <c r="C246" s="38"/>
      <c r="D246" s="188" t="s">
        <v>143</v>
      </c>
      <c r="E246" s="38"/>
      <c r="F246" s="189" t="s">
        <v>501</v>
      </c>
      <c r="G246" s="38"/>
      <c r="H246" s="38"/>
      <c r="I246" s="190"/>
      <c r="J246" s="38"/>
      <c r="K246" s="38"/>
      <c r="L246" s="41"/>
      <c r="M246" s="191"/>
      <c r="N246" s="192"/>
      <c r="O246" s="66"/>
      <c r="P246" s="66"/>
      <c r="Q246" s="66"/>
      <c r="R246" s="66"/>
      <c r="S246" s="66"/>
      <c r="T246" s="67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9" t="s">
        <v>143</v>
      </c>
      <c r="AU246" s="19" t="s">
        <v>80</v>
      </c>
    </row>
    <row r="247" spans="1:65" s="13" customFormat="1">
      <c r="B247" s="195"/>
      <c r="C247" s="196"/>
      <c r="D247" s="188" t="s">
        <v>147</v>
      </c>
      <c r="E247" s="197" t="s">
        <v>19</v>
      </c>
      <c r="F247" s="198" t="s">
        <v>503</v>
      </c>
      <c r="G247" s="196"/>
      <c r="H247" s="199">
        <v>60</v>
      </c>
      <c r="I247" s="200"/>
      <c r="J247" s="196"/>
      <c r="K247" s="196"/>
      <c r="L247" s="201"/>
      <c r="M247" s="202"/>
      <c r="N247" s="203"/>
      <c r="O247" s="203"/>
      <c r="P247" s="203"/>
      <c r="Q247" s="203"/>
      <c r="R247" s="203"/>
      <c r="S247" s="203"/>
      <c r="T247" s="204"/>
      <c r="AT247" s="205" t="s">
        <v>147</v>
      </c>
      <c r="AU247" s="205" t="s">
        <v>80</v>
      </c>
      <c r="AV247" s="13" t="s">
        <v>80</v>
      </c>
      <c r="AW247" s="13" t="s">
        <v>31</v>
      </c>
      <c r="AX247" s="13" t="s">
        <v>78</v>
      </c>
      <c r="AY247" s="205" t="s">
        <v>133</v>
      </c>
    </row>
    <row r="248" spans="1:65" s="2" customFormat="1" ht="24.15" customHeight="1">
      <c r="A248" s="36"/>
      <c r="B248" s="37"/>
      <c r="C248" s="230" t="s">
        <v>504</v>
      </c>
      <c r="D248" s="230" t="s">
        <v>336</v>
      </c>
      <c r="E248" s="231" t="s">
        <v>505</v>
      </c>
      <c r="F248" s="232" t="s">
        <v>506</v>
      </c>
      <c r="G248" s="233" t="s">
        <v>458</v>
      </c>
      <c r="H248" s="234">
        <v>30</v>
      </c>
      <c r="I248" s="235">
        <v>850</v>
      </c>
      <c r="J248" s="236">
        <f>ROUND(I248*H248,2)</f>
        <v>25500</v>
      </c>
      <c r="K248" s="232" t="s">
        <v>19</v>
      </c>
      <c r="L248" s="237"/>
      <c r="M248" s="238" t="s">
        <v>19</v>
      </c>
      <c r="N248" s="239" t="s">
        <v>41</v>
      </c>
      <c r="O248" s="66"/>
      <c r="P248" s="184">
        <f>O248*H248</f>
        <v>0</v>
      </c>
      <c r="Q248" s="184">
        <v>4.4999999999999997E-3</v>
      </c>
      <c r="R248" s="184">
        <f>Q248*H248</f>
        <v>0.13499999999999998</v>
      </c>
      <c r="S248" s="184">
        <v>0</v>
      </c>
      <c r="T248" s="185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86" t="s">
        <v>497</v>
      </c>
      <c r="AT248" s="186" t="s">
        <v>336</v>
      </c>
      <c r="AU248" s="186" t="s">
        <v>80</v>
      </c>
      <c r="AY248" s="19" t="s">
        <v>133</v>
      </c>
      <c r="BE248" s="187">
        <f>IF(N248="základní",J248,0)</f>
        <v>25500</v>
      </c>
      <c r="BF248" s="187">
        <f>IF(N248="snížená",J248,0)</f>
        <v>0</v>
      </c>
      <c r="BG248" s="187">
        <f>IF(N248="zákl. přenesená",J248,0)</f>
        <v>0</v>
      </c>
      <c r="BH248" s="187">
        <f>IF(N248="sníž. přenesená",J248,0)</f>
        <v>0</v>
      </c>
      <c r="BI248" s="187">
        <f>IF(N248="nulová",J248,0)</f>
        <v>0</v>
      </c>
      <c r="BJ248" s="19" t="s">
        <v>78</v>
      </c>
      <c r="BK248" s="187">
        <f>ROUND(I248*H248,2)</f>
        <v>25500</v>
      </c>
      <c r="BL248" s="19" t="s">
        <v>252</v>
      </c>
      <c r="BM248" s="186" t="s">
        <v>507</v>
      </c>
    </row>
    <row r="249" spans="1:65" s="2" customFormat="1" ht="19.2">
      <c r="A249" s="36"/>
      <c r="B249" s="37"/>
      <c r="C249" s="38"/>
      <c r="D249" s="188" t="s">
        <v>143</v>
      </c>
      <c r="E249" s="38"/>
      <c r="F249" s="189" t="s">
        <v>506</v>
      </c>
      <c r="G249" s="38"/>
      <c r="H249" s="38"/>
      <c r="I249" s="190"/>
      <c r="J249" s="38"/>
      <c r="K249" s="38"/>
      <c r="L249" s="41"/>
      <c r="M249" s="191"/>
      <c r="N249" s="192"/>
      <c r="O249" s="66"/>
      <c r="P249" s="66"/>
      <c r="Q249" s="66"/>
      <c r="R249" s="66"/>
      <c r="S249" s="66"/>
      <c r="T249" s="67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9" t="s">
        <v>143</v>
      </c>
      <c r="AU249" s="19" t="s">
        <v>80</v>
      </c>
    </row>
    <row r="250" spans="1:65" s="2" customFormat="1" ht="24.15" customHeight="1">
      <c r="A250" s="36"/>
      <c r="B250" s="37"/>
      <c r="C250" s="230" t="s">
        <v>508</v>
      </c>
      <c r="D250" s="230" t="s">
        <v>336</v>
      </c>
      <c r="E250" s="231" t="s">
        <v>509</v>
      </c>
      <c r="F250" s="232" t="s">
        <v>510</v>
      </c>
      <c r="G250" s="233" t="s">
        <v>458</v>
      </c>
      <c r="H250" s="234">
        <v>30</v>
      </c>
      <c r="I250" s="235">
        <v>1100</v>
      </c>
      <c r="J250" s="236">
        <f>ROUND(I250*H250,2)</f>
        <v>33000</v>
      </c>
      <c r="K250" s="232" t="s">
        <v>19</v>
      </c>
      <c r="L250" s="237"/>
      <c r="M250" s="238" t="s">
        <v>19</v>
      </c>
      <c r="N250" s="239" t="s">
        <v>41</v>
      </c>
      <c r="O250" s="66"/>
      <c r="P250" s="184">
        <f>O250*H250</f>
        <v>0</v>
      </c>
      <c r="Q250" s="184">
        <v>4.4999999999999997E-3</v>
      </c>
      <c r="R250" s="184">
        <f>Q250*H250</f>
        <v>0.13499999999999998</v>
      </c>
      <c r="S250" s="184">
        <v>0</v>
      </c>
      <c r="T250" s="185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186" t="s">
        <v>497</v>
      </c>
      <c r="AT250" s="186" t="s">
        <v>336</v>
      </c>
      <c r="AU250" s="186" t="s">
        <v>80</v>
      </c>
      <c r="AY250" s="19" t="s">
        <v>133</v>
      </c>
      <c r="BE250" s="187">
        <f>IF(N250="základní",J250,0)</f>
        <v>33000</v>
      </c>
      <c r="BF250" s="187">
        <f>IF(N250="snížená",J250,0)</f>
        <v>0</v>
      </c>
      <c r="BG250" s="187">
        <f>IF(N250="zákl. přenesená",J250,0)</f>
        <v>0</v>
      </c>
      <c r="BH250" s="187">
        <f>IF(N250="sníž. přenesená",J250,0)</f>
        <v>0</v>
      </c>
      <c r="BI250" s="187">
        <f>IF(N250="nulová",J250,0)</f>
        <v>0</v>
      </c>
      <c r="BJ250" s="19" t="s">
        <v>78</v>
      </c>
      <c r="BK250" s="187">
        <f>ROUND(I250*H250,2)</f>
        <v>33000</v>
      </c>
      <c r="BL250" s="19" t="s">
        <v>252</v>
      </c>
      <c r="BM250" s="186" t="s">
        <v>511</v>
      </c>
    </row>
    <row r="251" spans="1:65" s="2" customFormat="1" ht="19.2">
      <c r="A251" s="36"/>
      <c r="B251" s="37"/>
      <c r="C251" s="38"/>
      <c r="D251" s="188" t="s">
        <v>143</v>
      </c>
      <c r="E251" s="38"/>
      <c r="F251" s="189" t="s">
        <v>510</v>
      </c>
      <c r="G251" s="38"/>
      <c r="H251" s="38"/>
      <c r="I251" s="190"/>
      <c r="J251" s="38"/>
      <c r="K251" s="38"/>
      <c r="L251" s="41"/>
      <c r="M251" s="191"/>
      <c r="N251" s="192"/>
      <c r="O251" s="66"/>
      <c r="P251" s="66"/>
      <c r="Q251" s="66"/>
      <c r="R251" s="66"/>
      <c r="S251" s="66"/>
      <c r="T251" s="67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9" t="s">
        <v>143</v>
      </c>
      <c r="AU251" s="19" t="s">
        <v>80</v>
      </c>
    </row>
    <row r="252" spans="1:65" s="2" customFormat="1" ht="16.5" customHeight="1">
      <c r="A252" s="36"/>
      <c r="B252" s="37"/>
      <c r="C252" s="175" t="s">
        <v>512</v>
      </c>
      <c r="D252" s="175" t="s">
        <v>136</v>
      </c>
      <c r="E252" s="176" t="s">
        <v>513</v>
      </c>
      <c r="F252" s="177" t="s">
        <v>514</v>
      </c>
      <c r="G252" s="178" t="s">
        <v>515</v>
      </c>
      <c r="H252" s="240">
        <v>0.57999999999999996</v>
      </c>
      <c r="I252" s="180">
        <v>1915.54</v>
      </c>
      <c r="J252" s="181">
        <f>ROUND(I252*H252,2)</f>
        <v>1111.01</v>
      </c>
      <c r="K252" s="177" t="s">
        <v>140</v>
      </c>
      <c r="L252" s="41"/>
      <c r="M252" s="182" t="s">
        <v>19</v>
      </c>
      <c r="N252" s="183" t="s">
        <v>41</v>
      </c>
      <c r="O252" s="66"/>
      <c r="P252" s="184">
        <f>O252*H252</f>
        <v>0</v>
      </c>
      <c r="Q252" s="184">
        <v>0</v>
      </c>
      <c r="R252" s="184">
        <f>Q252*H252</f>
        <v>0</v>
      </c>
      <c r="S252" s="184">
        <v>0</v>
      </c>
      <c r="T252" s="185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186" t="s">
        <v>252</v>
      </c>
      <c r="AT252" s="186" t="s">
        <v>136</v>
      </c>
      <c r="AU252" s="186" t="s">
        <v>80</v>
      </c>
      <c r="AY252" s="19" t="s">
        <v>133</v>
      </c>
      <c r="BE252" s="187">
        <f>IF(N252="základní",J252,0)</f>
        <v>1111.01</v>
      </c>
      <c r="BF252" s="187">
        <f>IF(N252="snížená",J252,0)</f>
        <v>0</v>
      </c>
      <c r="BG252" s="187">
        <f>IF(N252="zákl. přenesená",J252,0)</f>
        <v>0</v>
      </c>
      <c r="BH252" s="187">
        <f>IF(N252="sníž. přenesená",J252,0)</f>
        <v>0</v>
      </c>
      <c r="BI252" s="187">
        <f>IF(N252="nulová",J252,0)</f>
        <v>0</v>
      </c>
      <c r="BJ252" s="19" t="s">
        <v>78</v>
      </c>
      <c r="BK252" s="187">
        <f>ROUND(I252*H252,2)</f>
        <v>1111.01</v>
      </c>
      <c r="BL252" s="19" t="s">
        <v>252</v>
      </c>
      <c r="BM252" s="186" t="s">
        <v>516</v>
      </c>
    </row>
    <row r="253" spans="1:65" s="2" customFormat="1" ht="19.2">
      <c r="A253" s="36"/>
      <c r="B253" s="37"/>
      <c r="C253" s="38"/>
      <c r="D253" s="188" t="s">
        <v>143</v>
      </c>
      <c r="E253" s="38"/>
      <c r="F253" s="189" t="s">
        <v>517</v>
      </c>
      <c r="G253" s="38"/>
      <c r="H253" s="38"/>
      <c r="I253" s="190"/>
      <c r="J253" s="38"/>
      <c r="K253" s="38"/>
      <c r="L253" s="41"/>
      <c r="M253" s="191"/>
      <c r="N253" s="192"/>
      <c r="O253" s="66"/>
      <c r="P253" s="66"/>
      <c r="Q253" s="66"/>
      <c r="R253" s="66"/>
      <c r="S253" s="66"/>
      <c r="T253" s="67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T253" s="19" t="s">
        <v>143</v>
      </c>
      <c r="AU253" s="19" t="s">
        <v>80</v>
      </c>
    </row>
    <row r="254" spans="1:65" s="2" customFormat="1">
      <c r="A254" s="36"/>
      <c r="B254" s="37"/>
      <c r="C254" s="38"/>
      <c r="D254" s="193" t="s">
        <v>145</v>
      </c>
      <c r="E254" s="38"/>
      <c r="F254" s="194" t="s">
        <v>518</v>
      </c>
      <c r="G254" s="38"/>
      <c r="H254" s="38"/>
      <c r="I254" s="190"/>
      <c r="J254" s="38"/>
      <c r="K254" s="38"/>
      <c r="L254" s="41"/>
      <c r="M254" s="191"/>
      <c r="N254" s="192"/>
      <c r="O254" s="66"/>
      <c r="P254" s="66"/>
      <c r="Q254" s="66"/>
      <c r="R254" s="66"/>
      <c r="S254" s="66"/>
      <c r="T254" s="67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9" t="s">
        <v>145</v>
      </c>
      <c r="AU254" s="19" t="s">
        <v>80</v>
      </c>
    </row>
    <row r="255" spans="1:65" s="12" customFormat="1" ht="22.8" customHeight="1">
      <c r="B255" s="159"/>
      <c r="C255" s="160"/>
      <c r="D255" s="161" t="s">
        <v>69</v>
      </c>
      <c r="E255" s="173" t="s">
        <v>247</v>
      </c>
      <c r="F255" s="173" t="s">
        <v>248</v>
      </c>
      <c r="G255" s="160"/>
      <c r="H255" s="160"/>
      <c r="I255" s="163"/>
      <c r="J255" s="174">
        <f>BK255</f>
        <v>36506.74</v>
      </c>
      <c r="K255" s="160"/>
      <c r="L255" s="165"/>
      <c r="M255" s="166"/>
      <c r="N255" s="167"/>
      <c r="O255" s="167"/>
      <c r="P255" s="168">
        <f>SUM(P256:P271)</f>
        <v>0</v>
      </c>
      <c r="Q255" s="167"/>
      <c r="R255" s="168">
        <f>SUM(R256:R271)</f>
        <v>0.79177734999999994</v>
      </c>
      <c r="S255" s="167"/>
      <c r="T255" s="169">
        <f>SUM(T256:T271)</f>
        <v>0</v>
      </c>
      <c r="AR255" s="170" t="s">
        <v>80</v>
      </c>
      <c r="AT255" s="171" t="s">
        <v>69</v>
      </c>
      <c r="AU255" s="171" t="s">
        <v>78</v>
      </c>
      <c r="AY255" s="170" t="s">
        <v>133</v>
      </c>
      <c r="BK255" s="172">
        <f>SUM(BK256:BK271)</f>
        <v>36506.74</v>
      </c>
    </row>
    <row r="256" spans="1:65" s="2" customFormat="1" ht="16.5" customHeight="1">
      <c r="A256" s="36"/>
      <c r="B256" s="37"/>
      <c r="C256" s="175" t="s">
        <v>519</v>
      </c>
      <c r="D256" s="175" t="s">
        <v>136</v>
      </c>
      <c r="E256" s="176" t="s">
        <v>520</v>
      </c>
      <c r="F256" s="177" t="s">
        <v>521</v>
      </c>
      <c r="G256" s="178" t="s">
        <v>139</v>
      </c>
      <c r="H256" s="179">
        <v>10.605</v>
      </c>
      <c r="I256" s="180">
        <v>1340</v>
      </c>
      <c r="J256" s="181">
        <f>ROUND(I256*H256,2)</f>
        <v>14210.7</v>
      </c>
      <c r="K256" s="177" t="s">
        <v>19</v>
      </c>
      <c r="L256" s="41"/>
      <c r="M256" s="182" t="s">
        <v>19</v>
      </c>
      <c r="N256" s="183" t="s">
        <v>41</v>
      </c>
      <c r="O256" s="66"/>
      <c r="P256" s="184">
        <f>O256*H256</f>
        <v>0</v>
      </c>
      <c r="Q256" s="184">
        <v>3.0870000000000002E-2</v>
      </c>
      <c r="R256" s="184">
        <f>Q256*H256</f>
        <v>0.32737635000000004</v>
      </c>
      <c r="S256" s="184">
        <v>0</v>
      </c>
      <c r="T256" s="185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186" t="s">
        <v>252</v>
      </c>
      <c r="AT256" s="186" t="s">
        <v>136</v>
      </c>
      <c r="AU256" s="186" t="s">
        <v>80</v>
      </c>
      <c r="AY256" s="19" t="s">
        <v>133</v>
      </c>
      <c r="BE256" s="187">
        <f>IF(N256="základní",J256,0)</f>
        <v>14210.7</v>
      </c>
      <c r="BF256" s="187">
        <f>IF(N256="snížená",J256,0)</f>
        <v>0</v>
      </c>
      <c r="BG256" s="187">
        <f>IF(N256="zákl. přenesená",J256,0)</f>
        <v>0</v>
      </c>
      <c r="BH256" s="187">
        <f>IF(N256="sníž. přenesená",J256,0)</f>
        <v>0</v>
      </c>
      <c r="BI256" s="187">
        <f>IF(N256="nulová",J256,0)</f>
        <v>0</v>
      </c>
      <c r="BJ256" s="19" t="s">
        <v>78</v>
      </c>
      <c r="BK256" s="187">
        <f>ROUND(I256*H256,2)</f>
        <v>14210.7</v>
      </c>
      <c r="BL256" s="19" t="s">
        <v>252</v>
      </c>
      <c r="BM256" s="186" t="s">
        <v>522</v>
      </c>
    </row>
    <row r="257" spans="1:65" s="2" customFormat="1" ht="19.2">
      <c r="A257" s="36"/>
      <c r="B257" s="37"/>
      <c r="C257" s="38"/>
      <c r="D257" s="188" t="s">
        <v>143</v>
      </c>
      <c r="E257" s="38"/>
      <c r="F257" s="189" t="s">
        <v>523</v>
      </c>
      <c r="G257" s="38"/>
      <c r="H257" s="38"/>
      <c r="I257" s="190"/>
      <c r="J257" s="38"/>
      <c r="K257" s="38"/>
      <c r="L257" s="41"/>
      <c r="M257" s="191"/>
      <c r="N257" s="192"/>
      <c r="O257" s="66"/>
      <c r="P257" s="66"/>
      <c r="Q257" s="66"/>
      <c r="R257" s="66"/>
      <c r="S257" s="66"/>
      <c r="T257" s="67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T257" s="19" t="s">
        <v>143</v>
      </c>
      <c r="AU257" s="19" t="s">
        <v>80</v>
      </c>
    </row>
    <row r="258" spans="1:65" s="13" customFormat="1">
      <c r="B258" s="195"/>
      <c r="C258" s="196"/>
      <c r="D258" s="188" t="s">
        <v>147</v>
      </c>
      <c r="E258" s="197" t="s">
        <v>19</v>
      </c>
      <c r="F258" s="198" t="s">
        <v>524</v>
      </c>
      <c r="G258" s="196"/>
      <c r="H258" s="199">
        <v>10.605</v>
      </c>
      <c r="I258" s="200"/>
      <c r="J258" s="196"/>
      <c r="K258" s="196"/>
      <c r="L258" s="201"/>
      <c r="M258" s="202"/>
      <c r="N258" s="203"/>
      <c r="O258" s="203"/>
      <c r="P258" s="203"/>
      <c r="Q258" s="203"/>
      <c r="R258" s="203"/>
      <c r="S258" s="203"/>
      <c r="T258" s="204"/>
      <c r="AT258" s="205" t="s">
        <v>147</v>
      </c>
      <c r="AU258" s="205" t="s">
        <v>80</v>
      </c>
      <c r="AV258" s="13" t="s">
        <v>80</v>
      </c>
      <c r="AW258" s="13" t="s">
        <v>31</v>
      </c>
      <c r="AX258" s="13" t="s">
        <v>78</v>
      </c>
      <c r="AY258" s="205" t="s">
        <v>133</v>
      </c>
    </row>
    <row r="259" spans="1:65" s="2" customFormat="1" ht="16.5" customHeight="1">
      <c r="A259" s="36"/>
      <c r="B259" s="37"/>
      <c r="C259" s="175" t="s">
        <v>525</v>
      </c>
      <c r="D259" s="175" t="s">
        <v>136</v>
      </c>
      <c r="E259" s="176" t="s">
        <v>526</v>
      </c>
      <c r="F259" s="177" t="s">
        <v>527</v>
      </c>
      <c r="G259" s="178" t="s">
        <v>139</v>
      </c>
      <c r="H259" s="179">
        <v>10.605</v>
      </c>
      <c r="I259" s="180">
        <v>62</v>
      </c>
      <c r="J259" s="181">
        <f>ROUND(I259*H259,2)</f>
        <v>657.51</v>
      </c>
      <c r="K259" s="177" t="s">
        <v>140</v>
      </c>
      <c r="L259" s="41"/>
      <c r="M259" s="182" t="s">
        <v>19</v>
      </c>
      <c r="N259" s="183" t="s">
        <v>41</v>
      </c>
      <c r="O259" s="66"/>
      <c r="P259" s="184">
        <f>O259*H259</f>
        <v>0</v>
      </c>
      <c r="Q259" s="184">
        <v>2.0000000000000001E-4</v>
      </c>
      <c r="R259" s="184">
        <f>Q259*H259</f>
        <v>2.1210000000000001E-3</v>
      </c>
      <c r="S259" s="184">
        <v>0</v>
      </c>
      <c r="T259" s="185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186" t="s">
        <v>252</v>
      </c>
      <c r="AT259" s="186" t="s">
        <v>136</v>
      </c>
      <c r="AU259" s="186" t="s">
        <v>80</v>
      </c>
      <c r="AY259" s="19" t="s">
        <v>133</v>
      </c>
      <c r="BE259" s="187">
        <f>IF(N259="základní",J259,0)</f>
        <v>657.51</v>
      </c>
      <c r="BF259" s="187">
        <f>IF(N259="snížená",J259,0)</f>
        <v>0</v>
      </c>
      <c r="BG259" s="187">
        <f>IF(N259="zákl. přenesená",J259,0)</f>
        <v>0</v>
      </c>
      <c r="BH259" s="187">
        <f>IF(N259="sníž. přenesená",J259,0)</f>
        <v>0</v>
      </c>
      <c r="BI259" s="187">
        <f>IF(N259="nulová",J259,0)</f>
        <v>0</v>
      </c>
      <c r="BJ259" s="19" t="s">
        <v>78</v>
      </c>
      <c r="BK259" s="187">
        <f>ROUND(I259*H259,2)</f>
        <v>657.51</v>
      </c>
      <c r="BL259" s="19" t="s">
        <v>252</v>
      </c>
      <c r="BM259" s="186" t="s">
        <v>528</v>
      </c>
    </row>
    <row r="260" spans="1:65" s="2" customFormat="1" ht="19.2">
      <c r="A260" s="36"/>
      <c r="B260" s="37"/>
      <c r="C260" s="38"/>
      <c r="D260" s="188" t="s">
        <v>143</v>
      </c>
      <c r="E260" s="38"/>
      <c r="F260" s="189" t="s">
        <v>529</v>
      </c>
      <c r="G260" s="38"/>
      <c r="H260" s="38"/>
      <c r="I260" s="190"/>
      <c r="J260" s="38"/>
      <c r="K260" s="38"/>
      <c r="L260" s="41"/>
      <c r="M260" s="191"/>
      <c r="N260" s="192"/>
      <c r="O260" s="66"/>
      <c r="P260" s="66"/>
      <c r="Q260" s="66"/>
      <c r="R260" s="66"/>
      <c r="S260" s="66"/>
      <c r="T260" s="67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T260" s="19" t="s">
        <v>143</v>
      </c>
      <c r="AU260" s="19" t="s">
        <v>80</v>
      </c>
    </row>
    <row r="261" spans="1:65" s="2" customFormat="1">
      <c r="A261" s="36"/>
      <c r="B261" s="37"/>
      <c r="C261" s="38"/>
      <c r="D261" s="193" t="s">
        <v>145</v>
      </c>
      <c r="E261" s="38"/>
      <c r="F261" s="194" t="s">
        <v>530</v>
      </c>
      <c r="G261" s="38"/>
      <c r="H261" s="38"/>
      <c r="I261" s="190"/>
      <c r="J261" s="38"/>
      <c r="K261" s="38"/>
      <c r="L261" s="41"/>
      <c r="M261" s="191"/>
      <c r="N261" s="192"/>
      <c r="O261" s="66"/>
      <c r="P261" s="66"/>
      <c r="Q261" s="66"/>
      <c r="R261" s="66"/>
      <c r="S261" s="66"/>
      <c r="T261" s="67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9" t="s">
        <v>145</v>
      </c>
      <c r="AU261" s="19" t="s">
        <v>80</v>
      </c>
    </row>
    <row r="262" spans="1:65" s="2" customFormat="1" ht="16.5" customHeight="1">
      <c r="A262" s="36"/>
      <c r="B262" s="37"/>
      <c r="C262" s="175" t="s">
        <v>497</v>
      </c>
      <c r="D262" s="175" t="s">
        <v>136</v>
      </c>
      <c r="E262" s="176" t="s">
        <v>531</v>
      </c>
      <c r="F262" s="177" t="s">
        <v>532</v>
      </c>
      <c r="G262" s="178" t="s">
        <v>139</v>
      </c>
      <c r="H262" s="179">
        <v>36.4</v>
      </c>
      <c r="I262" s="180">
        <v>550</v>
      </c>
      <c r="J262" s="181">
        <f>ROUND(I262*H262,2)</f>
        <v>20020</v>
      </c>
      <c r="K262" s="177" t="s">
        <v>140</v>
      </c>
      <c r="L262" s="41"/>
      <c r="M262" s="182" t="s">
        <v>19</v>
      </c>
      <c r="N262" s="183" t="s">
        <v>41</v>
      </c>
      <c r="O262" s="66"/>
      <c r="P262" s="184">
        <f>O262*H262</f>
        <v>0</v>
      </c>
      <c r="Q262" s="184">
        <v>1.26E-2</v>
      </c>
      <c r="R262" s="184">
        <f>Q262*H262</f>
        <v>0.45863999999999999</v>
      </c>
      <c r="S262" s="184">
        <v>0</v>
      </c>
      <c r="T262" s="185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186" t="s">
        <v>252</v>
      </c>
      <c r="AT262" s="186" t="s">
        <v>136</v>
      </c>
      <c r="AU262" s="186" t="s">
        <v>80</v>
      </c>
      <c r="AY262" s="19" t="s">
        <v>133</v>
      </c>
      <c r="BE262" s="187">
        <f>IF(N262="základní",J262,0)</f>
        <v>20020</v>
      </c>
      <c r="BF262" s="187">
        <f>IF(N262="snížená",J262,0)</f>
        <v>0</v>
      </c>
      <c r="BG262" s="187">
        <f>IF(N262="zákl. přenesená",J262,0)</f>
        <v>0</v>
      </c>
      <c r="BH262" s="187">
        <f>IF(N262="sníž. přenesená",J262,0)</f>
        <v>0</v>
      </c>
      <c r="BI262" s="187">
        <f>IF(N262="nulová",J262,0)</f>
        <v>0</v>
      </c>
      <c r="BJ262" s="19" t="s">
        <v>78</v>
      </c>
      <c r="BK262" s="187">
        <f>ROUND(I262*H262,2)</f>
        <v>20020</v>
      </c>
      <c r="BL262" s="19" t="s">
        <v>252</v>
      </c>
      <c r="BM262" s="186" t="s">
        <v>533</v>
      </c>
    </row>
    <row r="263" spans="1:65" s="2" customFormat="1" ht="19.2">
      <c r="A263" s="36"/>
      <c r="B263" s="37"/>
      <c r="C263" s="38"/>
      <c r="D263" s="188" t="s">
        <v>143</v>
      </c>
      <c r="E263" s="38"/>
      <c r="F263" s="189" t="s">
        <v>534</v>
      </c>
      <c r="G263" s="38"/>
      <c r="H263" s="38"/>
      <c r="I263" s="190"/>
      <c r="J263" s="38"/>
      <c r="K263" s="38"/>
      <c r="L263" s="41"/>
      <c r="M263" s="191"/>
      <c r="N263" s="192"/>
      <c r="O263" s="66"/>
      <c r="P263" s="66"/>
      <c r="Q263" s="66"/>
      <c r="R263" s="66"/>
      <c r="S263" s="66"/>
      <c r="T263" s="67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T263" s="19" t="s">
        <v>143</v>
      </c>
      <c r="AU263" s="19" t="s">
        <v>80</v>
      </c>
    </row>
    <row r="264" spans="1:65" s="2" customFormat="1">
      <c r="A264" s="36"/>
      <c r="B264" s="37"/>
      <c r="C264" s="38"/>
      <c r="D264" s="193" t="s">
        <v>145</v>
      </c>
      <c r="E264" s="38"/>
      <c r="F264" s="194" t="s">
        <v>535</v>
      </c>
      <c r="G264" s="38"/>
      <c r="H264" s="38"/>
      <c r="I264" s="190"/>
      <c r="J264" s="38"/>
      <c r="K264" s="38"/>
      <c r="L264" s="41"/>
      <c r="M264" s="191"/>
      <c r="N264" s="192"/>
      <c r="O264" s="66"/>
      <c r="P264" s="66"/>
      <c r="Q264" s="66"/>
      <c r="R264" s="66"/>
      <c r="S264" s="66"/>
      <c r="T264" s="67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T264" s="19" t="s">
        <v>145</v>
      </c>
      <c r="AU264" s="19" t="s">
        <v>80</v>
      </c>
    </row>
    <row r="265" spans="1:65" s="13" customFormat="1">
      <c r="B265" s="195"/>
      <c r="C265" s="196"/>
      <c r="D265" s="188" t="s">
        <v>147</v>
      </c>
      <c r="E265" s="197" t="s">
        <v>19</v>
      </c>
      <c r="F265" s="198" t="s">
        <v>536</v>
      </c>
      <c r="G265" s="196"/>
      <c r="H265" s="199">
        <v>36.4</v>
      </c>
      <c r="I265" s="200"/>
      <c r="J265" s="196"/>
      <c r="K265" s="196"/>
      <c r="L265" s="201"/>
      <c r="M265" s="202"/>
      <c r="N265" s="203"/>
      <c r="O265" s="203"/>
      <c r="P265" s="203"/>
      <c r="Q265" s="203"/>
      <c r="R265" s="203"/>
      <c r="S265" s="203"/>
      <c r="T265" s="204"/>
      <c r="AT265" s="205" t="s">
        <v>147</v>
      </c>
      <c r="AU265" s="205" t="s">
        <v>80</v>
      </c>
      <c r="AV265" s="13" t="s">
        <v>80</v>
      </c>
      <c r="AW265" s="13" t="s">
        <v>31</v>
      </c>
      <c r="AX265" s="13" t="s">
        <v>78</v>
      </c>
      <c r="AY265" s="205" t="s">
        <v>133</v>
      </c>
    </row>
    <row r="266" spans="1:65" s="2" customFormat="1" ht="16.5" customHeight="1">
      <c r="A266" s="36"/>
      <c r="B266" s="37"/>
      <c r="C266" s="175" t="s">
        <v>537</v>
      </c>
      <c r="D266" s="175" t="s">
        <v>136</v>
      </c>
      <c r="E266" s="176" t="s">
        <v>538</v>
      </c>
      <c r="F266" s="177" t="s">
        <v>539</v>
      </c>
      <c r="G266" s="178" t="s">
        <v>139</v>
      </c>
      <c r="H266" s="179">
        <v>36.4</v>
      </c>
      <c r="I266" s="180">
        <v>35</v>
      </c>
      <c r="J266" s="181">
        <f>ROUND(I266*H266,2)</f>
        <v>1274</v>
      </c>
      <c r="K266" s="177" t="s">
        <v>140</v>
      </c>
      <c r="L266" s="41"/>
      <c r="M266" s="182" t="s">
        <v>19</v>
      </c>
      <c r="N266" s="183" t="s">
        <v>41</v>
      </c>
      <c r="O266" s="66"/>
      <c r="P266" s="184">
        <f>O266*H266</f>
        <v>0</v>
      </c>
      <c r="Q266" s="184">
        <v>1E-4</v>
      </c>
      <c r="R266" s="184">
        <f>Q266*H266</f>
        <v>3.64E-3</v>
      </c>
      <c r="S266" s="184">
        <v>0</v>
      </c>
      <c r="T266" s="185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186" t="s">
        <v>252</v>
      </c>
      <c r="AT266" s="186" t="s">
        <v>136</v>
      </c>
      <c r="AU266" s="186" t="s">
        <v>80</v>
      </c>
      <c r="AY266" s="19" t="s">
        <v>133</v>
      </c>
      <c r="BE266" s="187">
        <f>IF(N266="základní",J266,0)</f>
        <v>1274</v>
      </c>
      <c r="BF266" s="187">
        <f>IF(N266="snížená",J266,0)</f>
        <v>0</v>
      </c>
      <c r="BG266" s="187">
        <f>IF(N266="zákl. přenesená",J266,0)</f>
        <v>0</v>
      </c>
      <c r="BH266" s="187">
        <f>IF(N266="sníž. přenesená",J266,0)</f>
        <v>0</v>
      </c>
      <c r="BI266" s="187">
        <f>IF(N266="nulová",J266,0)</f>
        <v>0</v>
      </c>
      <c r="BJ266" s="19" t="s">
        <v>78</v>
      </c>
      <c r="BK266" s="187">
        <f>ROUND(I266*H266,2)</f>
        <v>1274</v>
      </c>
      <c r="BL266" s="19" t="s">
        <v>252</v>
      </c>
      <c r="BM266" s="186" t="s">
        <v>540</v>
      </c>
    </row>
    <row r="267" spans="1:65" s="2" customFormat="1" ht="19.2">
      <c r="A267" s="36"/>
      <c r="B267" s="37"/>
      <c r="C267" s="38"/>
      <c r="D267" s="188" t="s">
        <v>143</v>
      </c>
      <c r="E267" s="38"/>
      <c r="F267" s="189" t="s">
        <v>541</v>
      </c>
      <c r="G267" s="38"/>
      <c r="H267" s="38"/>
      <c r="I267" s="190"/>
      <c r="J267" s="38"/>
      <c r="K267" s="38"/>
      <c r="L267" s="41"/>
      <c r="M267" s="191"/>
      <c r="N267" s="192"/>
      <c r="O267" s="66"/>
      <c r="P267" s="66"/>
      <c r="Q267" s="66"/>
      <c r="R267" s="66"/>
      <c r="S267" s="66"/>
      <c r="T267" s="67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T267" s="19" t="s">
        <v>143</v>
      </c>
      <c r="AU267" s="19" t="s">
        <v>80</v>
      </c>
    </row>
    <row r="268" spans="1:65" s="2" customFormat="1">
      <c r="A268" s="36"/>
      <c r="B268" s="37"/>
      <c r="C268" s="38"/>
      <c r="D268" s="193" t="s">
        <v>145</v>
      </c>
      <c r="E268" s="38"/>
      <c r="F268" s="194" t="s">
        <v>542</v>
      </c>
      <c r="G268" s="38"/>
      <c r="H268" s="38"/>
      <c r="I268" s="190"/>
      <c r="J268" s="38"/>
      <c r="K268" s="38"/>
      <c r="L268" s="41"/>
      <c r="M268" s="191"/>
      <c r="N268" s="192"/>
      <c r="O268" s="66"/>
      <c r="P268" s="66"/>
      <c r="Q268" s="66"/>
      <c r="R268" s="66"/>
      <c r="S268" s="66"/>
      <c r="T268" s="67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T268" s="19" t="s">
        <v>145</v>
      </c>
      <c r="AU268" s="19" t="s">
        <v>80</v>
      </c>
    </row>
    <row r="269" spans="1:65" s="2" customFormat="1" ht="16.5" customHeight="1">
      <c r="A269" s="36"/>
      <c r="B269" s="37"/>
      <c r="C269" s="175" t="s">
        <v>543</v>
      </c>
      <c r="D269" s="175" t="s">
        <v>136</v>
      </c>
      <c r="E269" s="176" t="s">
        <v>544</v>
      </c>
      <c r="F269" s="177" t="s">
        <v>545</v>
      </c>
      <c r="G269" s="178" t="s">
        <v>515</v>
      </c>
      <c r="H269" s="240">
        <v>0.78</v>
      </c>
      <c r="I269" s="180">
        <v>441.7</v>
      </c>
      <c r="J269" s="181">
        <f>ROUND(I269*H269,2)</f>
        <v>344.53</v>
      </c>
      <c r="K269" s="177" t="s">
        <v>140</v>
      </c>
      <c r="L269" s="41"/>
      <c r="M269" s="182" t="s">
        <v>19</v>
      </c>
      <c r="N269" s="183" t="s">
        <v>41</v>
      </c>
      <c r="O269" s="66"/>
      <c r="P269" s="184">
        <f>O269*H269</f>
        <v>0</v>
      </c>
      <c r="Q269" s="184">
        <v>0</v>
      </c>
      <c r="R269" s="184">
        <f>Q269*H269</f>
        <v>0</v>
      </c>
      <c r="S269" s="184">
        <v>0</v>
      </c>
      <c r="T269" s="185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186" t="s">
        <v>252</v>
      </c>
      <c r="AT269" s="186" t="s">
        <v>136</v>
      </c>
      <c r="AU269" s="186" t="s">
        <v>80</v>
      </c>
      <c r="AY269" s="19" t="s">
        <v>133</v>
      </c>
      <c r="BE269" s="187">
        <f>IF(N269="základní",J269,0)</f>
        <v>344.53</v>
      </c>
      <c r="BF269" s="187">
        <f>IF(N269="snížená",J269,0)</f>
        <v>0</v>
      </c>
      <c r="BG269" s="187">
        <f>IF(N269="zákl. přenesená",J269,0)</f>
        <v>0</v>
      </c>
      <c r="BH269" s="187">
        <f>IF(N269="sníž. přenesená",J269,0)</f>
        <v>0</v>
      </c>
      <c r="BI269" s="187">
        <f>IF(N269="nulová",J269,0)</f>
        <v>0</v>
      </c>
      <c r="BJ269" s="19" t="s">
        <v>78</v>
      </c>
      <c r="BK269" s="187">
        <f>ROUND(I269*H269,2)</f>
        <v>344.53</v>
      </c>
      <c r="BL269" s="19" t="s">
        <v>252</v>
      </c>
      <c r="BM269" s="186" t="s">
        <v>546</v>
      </c>
    </row>
    <row r="270" spans="1:65" s="2" customFormat="1" ht="19.2">
      <c r="A270" s="36"/>
      <c r="B270" s="37"/>
      <c r="C270" s="38"/>
      <c r="D270" s="188" t="s">
        <v>143</v>
      </c>
      <c r="E270" s="38"/>
      <c r="F270" s="189" t="s">
        <v>547</v>
      </c>
      <c r="G270" s="38"/>
      <c r="H270" s="38"/>
      <c r="I270" s="190"/>
      <c r="J270" s="38"/>
      <c r="K270" s="38"/>
      <c r="L270" s="41"/>
      <c r="M270" s="191"/>
      <c r="N270" s="192"/>
      <c r="O270" s="66"/>
      <c r="P270" s="66"/>
      <c r="Q270" s="66"/>
      <c r="R270" s="66"/>
      <c r="S270" s="66"/>
      <c r="T270" s="67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T270" s="19" t="s">
        <v>143</v>
      </c>
      <c r="AU270" s="19" t="s">
        <v>80</v>
      </c>
    </row>
    <row r="271" spans="1:65" s="2" customFormat="1">
      <c r="A271" s="36"/>
      <c r="B271" s="37"/>
      <c r="C271" s="38"/>
      <c r="D271" s="193" t="s">
        <v>145</v>
      </c>
      <c r="E271" s="38"/>
      <c r="F271" s="194" t="s">
        <v>548</v>
      </c>
      <c r="G271" s="38"/>
      <c r="H271" s="38"/>
      <c r="I271" s="190"/>
      <c r="J271" s="38"/>
      <c r="K271" s="38"/>
      <c r="L271" s="41"/>
      <c r="M271" s="191"/>
      <c r="N271" s="192"/>
      <c r="O271" s="66"/>
      <c r="P271" s="66"/>
      <c r="Q271" s="66"/>
      <c r="R271" s="66"/>
      <c r="S271" s="66"/>
      <c r="T271" s="67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T271" s="19" t="s">
        <v>145</v>
      </c>
      <c r="AU271" s="19" t="s">
        <v>80</v>
      </c>
    </row>
    <row r="272" spans="1:65" s="12" customFormat="1" ht="22.8" customHeight="1">
      <c r="B272" s="159"/>
      <c r="C272" s="160"/>
      <c r="D272" s="161" t="s">
        <v>69</v>
      </c>
      <c r="E272" s="173" t="s">
        <v>549</v>
      </c>
      <c r="F272" s="173" t="s">
        <v>550</v>
      </c>
      <c r="G272" s="160"/>
      <c r="H272" s="160"/>
      <c r="I272" s="163"/>
      <c r="J272" s="174">
        <f>BK272</f>
        <v>445183.97</v>
      </c>
      <c r="K272" s="160"/>
      <c r="L272" s="165"/>
      <c r="M272" s="166"/>
      <c r="N272" s="167"/>
      <c r="O272" s="167"/>
      <c r="P272" s="168">
        <f>SUM(P273:P299)</f>
        <v>0</v>
      </c>
      <c r="Q272" s="167"/>
      <c r="R272" s="168">
        <f>SUM(R273:R299)</f>
        <v>1.6E-2</v>
      </c>
      <c r="S272" s="167"/>
      <c r="T272" s="169">
        <f>SUM(T273:T299)</f>
        <v>0</v>
      </c>
      <c r="AR272" s="170" t="s">
        <v>80</v>
      </c>
      <c r="AT272" s="171" t="s">
        <v>69</v>
      </c>
      <c r="AU272" s="171" t="s">
        <v>78</v>
      </c>
      <c r="AY272" s="170" t="s">
        <v>133</v>
      </c>
      <c r="BK272" s="172">
        <f>SUM(BK273:BK299)</f>
        <v>445183.97</v>
      </c>
    </row>
    <row r="273" spans="1:65" s="2" customFormat="1" ht="21.75" customHeight="1">
      <c r="A273" s="36"/>
      <c r="B273" s="37"/>
      <c r="C273" s="175" t="s">
        <v>551</v>
      </c>
      <c r="D273" s="175" t="s">
        <v>136</v>
      </c>
      <c r="E273" s="176" t="s">
        <v>552</v>
      </c>
      <c r="F273" s="177" t="s">
        <v>553</v>
      </c>
      <c r="G273" s="178" t="s">
        <v>554</v>
      </c>
      <c r="H273" s="179">
        <v>2</v>
      </c>
      <c r="I273" s="180">
        <v>16600</v>
      </c>
      <c r="J273" s="181">
        <f>ROUND(I273*H273,2)</f>
        <v>33200</v>
      </c>
      <c r="K273" s="177" t="s">
        <v>19</v>
      </c>
      <c r="L273" s="41"/>
      <c r="M273" s="182" t="s">
        <v>19</v>
      </c>
      <c r="N273" s="183" t="s">
        <v>41</v>
      </c>
      <c r="O273" s="66"/>
      <c r="P273" s="184">
        <f>O273*H273</f>
        <v>0</v>
      </c>
      <c r="Q273" s="184">
        <v>0</v>
      </c>
      <c r="R273" s="184">
        <f>Q273*H273</f>
        <v>0</v>
      </c>
      <c r="S273" s="184">
        <v>0</v>
      </c>
      <c r="T273" s="185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186" t="s">
        <v>252</v>
      </c>
      <c r="AT273" s="186" t="s">
        <v>136</v>
      </c>
      <c r="AU273" s="186" t="s">
        <v>80</v>
      </c>
      <c r="AY273" s="19" t="s">
        <v>133</v>
      </c>
      <c r="BE273" s="187">
        <f>IF(N273="základní",J273,0)</f>
        <v>33200</v>
      </c>
      <c r="BF273" s="187">
        <f>IF(N273="snížená",J273,0)</f>
        <v>0</v>
      </c>
      <c r="BG273" s="187">
        <f>IF(N273="zákl. přenesená",J273,0)</f>
        <v>0</v>
      </c>
      <c r="BH273" s="187">
        <f>IF(N273="sníž. přenesená",J273,0)</f>
        <v>0</v>
      </c>
      <c r="BI273" s="187">
        <f>IF(N273="nulová",J273,0)</f>
        <v>0</v>
      </c>
      <c r="BJ273" s="19" t="s">
        <v>78</v>
      </c>
      <c r="BK273" s="187">
        <f>ROUND(I273*H273,2)</f>
        <v>33200</v>
      </c>
      <c r="BL273" s="19" t="s">
        <v>252</v>
      </c>
      <c r="BM273" s="186" t="s">
        <v>555</v>
      </c>
    </row>
    <row r="274" spans="1:65" s="2" customFormat="1">
      <c r="A274" s="36"/>
      <c r="B274" s="37"/>
      <c r="C274" s="38"/>
      <c r="D274" s="188" t="s">
        <v>143</v>
      </c>
      <c r="E274" s="38"/>
      <c r="F274" s="189" t="s">
        <v>553</v>
      </c>
      <c r="G274" s="38"/>
      <c r="H274" s="38"/>
      <c r="I274" s="190"/>
      <c r="J274" s="38"/>
      <c r="K274" s="38"/>
      <c r="L274" s="41"/>
      <c r="M274" s="191"/>
      <c r="N274" s="192"/>
      <c r="O274" s="66"/>
      <c r="P274" s="66"/>
      <c r="Q274" s="66"/>
      <c r="R274" s="66"/>
      <c r="S274" s="66"/>
      <c r="T274" s="67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T274" s="19" t="s">
        <v>143</v>
      </c>
      <c r="AU274" s="19" t="s">
        <v>80</v>
      </c>
    </row>
    <row r="275" spans="1:65" s="2" customFormat="1" ht="21.75" customHeight="1">
      <c r="A275" s="36"/>
      <c r="B275" s="37"/>
      <c r="C275" s="175" t="s">
        <v>556</v>
      </c>
      <c r="D275" s="175" t="s">
        <v>136</v>
      </c>
      <c r="E275" s="176" t="s">
        <v>557</v>
      </c>
      <c r="F275" s="177" t="s">
        <v>558</v>
      </c>
      <c r="G275" s="178" t="s">
        <v>554</v>
      </c>
      <c r="H275" s="179">
        <v>3</v>
      </c>
      <c r="I275" s="180">
        <v>14600</v>
      </c>
      <c r="J275" s="181">
        <f>ROUND(I275*H275,2)</f>
        <v>43800</v>
      </c>
      <c r="K275" s="177" t="s">
        <v>19</v>
      </c>
      <c r="L275" s="41"/>
      <c r="M275" s="182" t="s">
        <v>19</v>
      </c>
      <c r="N275" s="183" t="s">
        <v>41</v>
      </c>
      <c r="O275" s="66"/>
      <c r="P275" s="184">
        <f>O275*H275</f>
        <v>0</v>
      </c>
      <c r="Q275" s="184">
        <v>0</v>
      </c>
      <c r="R275" s="184">
        <f>Q275*H275</f>
        <v>0</v>
      </c>
      <c r="S275" s="184">
        <v>0</v>
      </c>
      <c r="T275" s="185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186" t="s">
        <v>252</v>
      </c>
      <c r="AT275" s="186" t="s">
        <v>136</v>
      </c>
      <c r="AU275" s="186" t="s">
        <v>80</v>
      </c>
      <c r="AY275" s="19" t="s">
        <v>133</v>
      </c>
      <c r="BE275" s="187">
        <f>IF(N275="základní",J275,0)</f>
        <v>43800</v>
      </c>
      <c r="BF275" s="187">
        <f>IF(N275="snížená",J275,0)</f>
        <v>0</v>
      </c>
      <c r="BG275" s="187">
        <f>IF(N275="zákl. přenesená",J275,0)</f>
        <v>0</v>
      </c>
      <c r="BH275" s="187">
        <f>IF(N275="sníž. přenesená",J275,0)</f>
        <v>0</v>
      </c>
      <c r="BI275" s="187">
        <f>IF(N275="nulová",J275,0)</f>
        <v>0</v>
      </c>
      <c r="BJ275" s="19" t="s">
        <v>78</v>
      </c>
      <c r="BK275" s="187">
        <f>ROUND(I275*H275,2)</f>
        <v>43800</v>
      </c>
      <c r="BL275" s="19" t="s">
        <v>252</v>
      </c>
      <c r="BM275" s="186" t="s">
        <v>559</v>
      </c>
    </row>
    <row r="276" spans="1:65" s="2" customFormat="1">
      <c r="A276" s="36"/>
      <c r="B276" s="37"/>
      <c r="C276" s="38"/>
      <c r="D276" s="188" t="s">
        <v>143</v>
      </c>
      <c r="E276" s="38"/>
      <c r="F276" s="189" t="s">
        <v>558</v>
      </c>
      <c r="G276" s="38"/>
      <c r="H276" s="38"/>
      <c r="I276" s="190"/>
      <c r="J276" s="38"/>
      <c r="K276" s="38"/>
      <c r="L276" s="41"/>
      <c r="M276" s="191"/>
      <c r="N276" s="192"/>
      <c r="O276" s="66"/>
      <c r="P276" s="66"/>
      <c r="Q276" s="66"/>
      <c r="R276" s="66"/>
      <c r="S276" s="66"/>
      <c r="T276" s="67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9" t="s">
        <v>143</v>
      </c>
      <c r="AU276" s="19" t="s">
        <v>80</v>
      </c>
    </row>
    <row r="277" spans="1:65" s="2" customFormat="1" ht="21.75" customHeight="1">
      <c r="A277" s="36"/>
      <c r="B277" s="37"/>
      <c r="C277" s="175" t="s">
        <v>560</v>
      </c>
      <c r="D277" s="175" t="s">
        <v>136</v>
      </c>
      <c r="E277" s="176" t="s">
        <v>561</v>
      </c>
      <c r="F277" s="177" t="s">
        <v>562</v>
      </c>
      <c r="G277" s="178" t="s">
        <v>554</v>
      </c>
      <c r="H277" s="179">
        <v>3</v>
      </c>
      <c r="I277" s="180">
        <v>15600</v>
      </c>
      <c r="J277" s="181">
        <f>ROUND(I277*H277,2)</f>
        <v>46800</v>
      </c>
      <c r="K277" s="177" t="s">
        <v>19</v>
      </c>
      <c r="L277" s="41"/>
      <c r="M277" s="182" t="s">
        <v>19</v>
      </c>
      <c r="N277" s="183" t="s">
        <v>41</v>
      </c>
      <c r="O277" s="66"/>
      <c r="P277" s="184">
        <f>O277*H277</f>
        <v>0</v>
      </c>
      <c r="Q277" s="184">
        <v>0</v>
      </c>
      <c r="R277" s="184">
        <f>Q277*H277</f>
        <v>0</v>
      </c>
      <c r="S277" s="184">
        <v>0</v>
      </c>
      <c r="T277" s="185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186" t="s">
        <v>252</v>
      </c>
      <c r="AT277" s="186" t="s">
        <v>136</v>
      </c>
      <c r="AU277" s="186" t="s">
        <v>80</v>
      </c>
      <c r="AY277" s="19" t="s">
        <v>133</v>
      </c>
      <c r="BE277" s="187">
        <f>IF(N277="základní",J277,0)</f>
        <v>46800</v>
      </c>
      <c r="BF277" s="187">
        <f>IF(N277="snížená",J277,0)</f>
        <v>0</v>
      </c>
      <c r="BG277" s="187">
        <f>IF(N277="zákl. přenesená",J277,0)</f>
        <v>0</v>
      </c>
      <c r="BH277" s="187">
        <f>IF(N277="sníž. přenesená",J277,0)</f>
        <v>0</v>
      </c>
      <c r="BI277" s="187">
        <f>IF(N277="nulová",J277,0)</f>
        <v>0</v>
      </c>
      <c r="BJ277" s="19" t="s">
        <v>78</v>
      </c>
      <c r="BK277" s="187">
        <f>ROUND(I277*H277,2)</f>
        <v>46800</v>
      </c>
      <c r="BL277" s="19" t="s">
        <v>252</v>
      </c>
      <c r="BM277" s="186" t="s">
        <v>563</v>
      </c>
    </row>
    <row r="278" spans="1:65" s="2" customFormat="1">
      <c r="A278" s="36"/>
      <c r="B278" s="37"/>
      <c r="C278" s="38"/>
      <c r="D278" s="188" t="s">
        <v>143</v>
      </c>
      <c r="E278" s="38"/>
      <c r="F278" s="189" t="s">
        <v>562</v>
      </c>
      <c r="G278" s="38"/>
      <c r="H278" s="38"/>
      <c r="I278" s="190"/>
      <c r="J278" s="38"/>
      <c r="K278" s="38"/>
      <c r="L278" s="41"/>
      <c r="M278" s="191"/>
      <c r="N278" s="192"/>
      <c r="O278" s="66"/>
      <c r="P278" s="66"/>
      <c r="Q278" s="66"/>
      <c r="R278" s="66"/>
      <c r="S278" s="66"/>
      <c r="T278" s="67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T278" s="19" t="s">
        <v>143</v>
      </c>
      <c r="AU278" s="19" t="s">
        <v>80</v>
      </c>
    </row>
    <row r="279" spans="1:65" s="2" customFormat="1" ht="21.75" customHeight="1">
      <c r="A279" s="36"/>
      <c r="B279" s="37"/>
      <c r="C279" s="175" t="s">
        <v>564</v>
      </c>
      <c r="D279" s="175" t="s">
        <v>136</v>
      </c>
      <c r="E279" s="176" t="s">
        <v>565</v>
      </c>
      <c r="F279" s="177" t="s">
        <v>566</v>
      </c>
      <c r="G279" s="178" t="s">
        <v>554</v>
      </c>
      <c r="H279" s="179">
        <v>1</v>
      </c>
      <c r="I279" s="180">
        <v>9600</v>
      </c>
      <c r="J279" s="181">
        <f>ROUND(I279*H279,2)</f>
        <v>9600</v>
      </c>
      <c r="K279" s="177" t="s">
        <v>19</v>
      </c>
      <c r="L279" s="41"/>
      <c r="M279" s="182" t="s">
        <v>19</v>
      </c>
      <c r="N279" s="183" t="s">
        <v>41</v>
      </c>
      <c r="O279" s="66"/>
      <c r="P279" s="184">
        <f>O279*H279</f>
        <v>0</v>
      </c>
      <c r="Q279" s="184">
        <v>0</v>
      </c>
      <c r="R279" s="184">
        <f>Q279*H279</f>
        <v>0</v>
      </c>
      <c r="S279" s="184">
        <v>0</v>
      </c>
      <c r="T279" s="185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186" t="s">
        <v>252</v>
      </c>
      <c r="AT279" s="186" t="s">
        <v>136</v>
      </c>
      <c r="AU279" s="186" t="s">
        <v>80</v>
      </c>
      <c r="AY279" s="19" t="s">
        <v>133</v>
      </c>
      <c r="BE279" s="187">
        <f>IF(N279="základní",J279,0)</f>
        <v>9600</v>
      </c>
      <c r="BF279" s="187">
        <f>IF(N279="snížená",J279,0)</f>
        <v>0</v>
      </c>
      <c r="BG279" s="187">
        <f>IF(N279="zákl. přenesená",J279,0)</f>
        <v>0</v>
      </c>
      <c r="BH279" s="187">
        <f>IF(N279="sníž. přenesená",J279,0)</f>
        <v>0</v>
      </c>
      <c r="BI279" s="187">
        <f>IF(N279="nulová",J279,0)</f>
        <v>0</v>
      </c>
      <c r="BJ279" s="19" t="s">
        <v>78</v>
      </c>
      <c r="BK279" s="187">
        <f>ROUND(I279*H279,2)</f>
        <v>9600</v>
      </c>
      <c r="BL279" s="19" t="s">
        <v>252</v>
      </c>
      <c r="BM279" s="186" t="s">
        <v>567</v>
      </c>
    </row>
    <row r="280" spans="1:65" s="2" customFormat="1">
      <c r="A280" s="36"/>
      <c r="B280" s="37"/>
      <c r="C280" s="38"/>
      <c r="D280" s="188" t="s">
        <v>143</v>
      </c>
      <c r="E280" s="38"/>
      <c r="F280" s="189" t="s">
        <v>566</v>
      </c>
      <c r="G280" s="38"/>
      <c r="H280" s="38"/>
      <c r="I280" s="190"/>
      <c r="J280" s="38"/>
      <c r="K280" s="38"/>
      <c r="L280" s="41"/>
      <c r="M280" s="191"/>
      <c r="N280" s="192"/>
      <c r="O280" s="66"/>
      <c r="P280" s="66"/>
      <c r="Q280" s="66"/>
      <c r="R280" s="66"/>
      <c r="S280" s="66"/>
      <c r="T280" s="67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T280" s="19" t="s">
        <v>143</v>
      </c>
      <c r="AU280" s="19" t="s">
        <v>80</v>
      </c>
    </row>
    <row r="281" spans="1:65" s="2" customFormat="1" ht="21.75" customHeight="1">
      <c r="A281" s="36"/>
      <c r="B281" s="37"/>
      <c r="C281" s="175" t="s">
        <v>568</v>
      </c>
      <c r="D281" s="175" t="s">
        <v>136</v>
      </c>
      <c r="E281" s="176" t="s">
        <v>569</v>
      </c>
      <c r="F281" s="177" t="s">
        <v>570</v>
      </c>
      <c r="G281" s="178" t="s">
        <v>554</v>
      </c>
      <c r="H281" s="179">
        <v>30</v>
      </c>
      <c r="I281" s="180">
        <v>3500</v>
      </c>
      <c r="J281" s="181">
        <f>ROUND(I281*H281,2)</f>
        <v>105000</v>
      </c>
      <c r="K281" s="177" t="s">
        <v>19</v>
      </c>
      <c r="L281" s="41"/>
      <c r="M281" s="182" t="s">
        <v>19</v>
      </c>
      <c r="N281" s="183" t="s">
        <v>41</v>
      </c>
      <c r="O281" s="66"/>
      <c r="P281" s="184">
        <f>O281*H281</f>
        <v>0</v>
      </c>
      <c r="Q281" s="184">
        <v>0</v>
      </c>
      <c r="R281" s="184">
        <f>Q281*H281</f>
        <v>0</v>
      </c>
      <c r="S281" s="184">
        <v>0</v>
      </c>
      <c r="T281" s="185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186" t="s">
        <v>252</v>
      </c>
      <c r="AT281" s="186" t="s">
        <v>136</v>
      </c>
      <c r="AU281" s="186" t="s">
        <v>80</v>
      </c>
      <c r="AY281" s="19" t="s">
        <v>133</v>
      </c>
      <c r="BE281" s="187">
        <f>IF(N281="základní",J281,0)</f>
        <v>105000</v>
      </c>
      <c r="BF281" s="187">
        <f>IF(N281="snížená",J281,0)</f>
        <v>0</v>
      </c>
      <c r="BG281" s="187">
        <f>IF(N281="zákl. přenesená",J281,0)</f>
        <v>0</v>
      </c>
      <c r="BH281" s="187">
        <f>IF(N281="sníž. přenesená",J281,0)</f>
        <v>0</v>
      </c>
      <c r="BI281" s="187">
        <f>IF(N281="nulová",J281,0)</f>
        <v>0</v>
      </c>
      <c r="BJ281" s="19" t="s">
        <v>78</v>
      </c>
      <c r="BK281" s="187">
        <f>ROUND(I281*H281,2)</f>
        <v>105000</v>
      </c>
      <c r="BL281" s="19" t="s">
        <v>252</v>
      </c>
      <c r="BM281" s="186" t="s">
        <v>571</v>
      </c>
    </row>
    <row r="282" spans="1:65" s="2" customFormat="1">
      <c r="A282" s="36"/>
      <c r="B282" s="37"/>
      <c r="C282" s="38"/>
      <c r="D282" s="188" t="s">
        <v>143</v>
      </c>
      <c r="E282" s="38"/>
      <c r="F282" s="189" t="s">
        <v>570</v>
      </c>
      <c r="G282" s="38"/>
      <c r="H282" s="38"/>
      <c r="I282" s="190"/>
      <c r="J282" s="38"/>
      <c r="K282" s="38"/>
      <c r="L282" s="41"/>
      <c r="M282" s="191"/>
      <c r="N282" s="192"/>
      <c r="O282" s="66"/>
      <c r="P282" s="66"/>
      <c r="Q282" s="66"/>
      <c r="R282" s="66"/>
      <c r="S282" s="66"/>
      <c r="T282" s="67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T282" s="19" t="s">
        <v>143</v>
      </c>
      <c r="AU282" s="19" t="s">
        <v>80</v>
      </c>
    </row>
    <row r="283" spans="1:65" s="2" customFormat="1" ht="16.5" customHeight="1">
      <c r="A283" s="36"/>
      <c r="B283" s="37"/>
      <c r="C283" s="175" t="s">
        <v>572</v>
      </c>
      <c r="D283" s="175" t="s">
        <v>136</v>
      </c>
      <c r="E283" s="176" t="s">
        <v>573</v>
      </c>
      <c r="F283" s="177" t="s">
        <v>574</v>
      </c>
      <c r="G283" s="178" t="s">
        <v>554</v>
      </c>
      <c r="H283" s="179">
        <v>16</v>
      </c>
      <c r="I283" s="180">
        <v>2600</v>
      </c>
      <c r="J283" s="181">
        <f>ROUND(I283*H283,2)</f>
        <v>41600</v>
      </c>
      <c r="K283" s="177" t="s">
        <v>19</v>
      </c>
      <c r="L283" s="41"/>
      <c r="M283" s="182" t="s">
        <v>19</v>
      </c>
      <c r="N283" s="183" t="s">
        <v>41</v>
      </c>
      <c r="O283" s="66"/>
      <c r="P283" s="184">
        <f>O283*H283</f>
        <v>0</v>
      </c>
      <c r="Q283" s="184">
        <v>0</v>
      </c>
      <c r="R283" s="184">
        <f>Q283*H283</f>
        <v>0</v>
      </c>
      <c r="S283" s="184">
        <v>0</v>
      </c>
      <c r="T283" s="185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186" t="s">
        <v>252</v>
      </c>
      <c r="AT283" s="186" t="s">
        <v>136</v>
      </c>
      <c r="AU283" s="186" t="s">
        <v>80</v>
      </c>
      <c r="AY283" s="19" t="s">
        <v>133</v>
      </c>
      <c r="BE283" s="187">
        <f>IF(N283="základní",J283,0)</f>
        <v>41600</v>
      </c>
      <c r="BF283" s="187">
        <f>IF(N283="snížená",J283,0)</f>
        <v>0</v>
      </c>
      <c r="BG283" s="187">
        <f>IF(N283="zákl. přenesená",J283,0)</f>
        <v>0</v>
      </c>
      <c r="BH283" s="187">
        <f>IF(N283="sníž. přenesená",J283,0)</f>
        <v>0</v>
      </c>
      <c r="BI283" s="187">
        <f>IF(N283="nulová",J283,0)</f>
        <v>0</v>
      </c>
      <c r="BJ283" s="19" t="s">
        <v>78</v>
      </c>
      <c r="BK283" s="187">
        <f>ROUND(I283*H283,2)</f>
        <v>41600</v>
      </c>
      <c r="BL283" s="19" t="s">
        <v>252</v>
      </c>
      <c r="BM283" s="186" t="s">
        <v>575</v>
      </c>
    </row>
    <row r="284" spans="1:65" s="2" customFormat="1">
      <c r="A284" s="36"/>
      <c r="B284" s="37"/>
      <c r="C284" s="38"/>
      <c r="D284" s="188" t="s">
        <v>143</v>
      </c>
      <c r="E284" s="38"/>
      <c r="F284" s="189" t="s">
        <v>574</v>
      </c>
      <c r="G284" s="38"/>
      <c r="H284" s="38"/>
      <c r="I284" s="190"/>
      <c r="J284" s="38"/>
      <c r="K284" s="38"/>
      <c r="L284" s="41"/>
      <c r="M284" s="191"/>
      <c r="N284" s="192"/>
      <c r="O284" s="66"/>
      <c r="P284" s="66"/>
      <c r="Q284" s="66"/>
      <c r="R284" s="66"/>
      <c r="S284" s="66"/>
      <c r="T284" s="67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T284" s="19" t="s">
        <v>143</v>
      </c>
      <c r="AU284" s="19" t="s">
        <v>80</v>
      </c>
    </row>
    <row r="285" spans="1:65" s="2" customFormat="1" ht="16.5" customHeight="1">
      <c r="A285" s="36"/>
      <c r="B285" s="37"/>
      <c r="C285" s="175" t="s">
        <v>576</v>
      </c>
      <c r="D285" s="175" t="s">
        <v>136</v>
      </c>
      <c r="E285" s="176" t="s">
        <v>577</v>
      </c>
      <c r="F285" s="177" t="s">
        <v>578</v>
      </c>
      <c r="G285" s="178" t="s">
        <v>554</v>
      </c>
      <c r="H285" s="179">
        <v>3</v>
      </c>
      <c r="I285" s="180">
        <v>37000</v>
      </c>
      <c r="J285" s="181">
        <f>ROUND(I285*H285,2)</f>
        <v>111000</v>
      </c>
      <c r="K285" s="177" t="s">
        <v>19</v>
      </c>
      <c r="L285" s="41"/>
      <c r="M285" s="182" t="s">
        <v>19</v>
      </c>
      <c r="N285" s="183" t="s">
        <v>41</v>
      </c>
      <c r="O285" s="66"/>
      <c r="P285" s="184">
        <f>O285*H285</f>
        <v>0</v>
      </c>
      <c r="Q285" s="184">
        <v>0</v>
      </c>
      <c r="R285" s="184">
        <f>Q285*H285</f>
        <v>0</v>
      </c>
      <c r="S285" s="184">
        <v>0</v>
      </c>
      <c r="T285" s="185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186" t="s">
        <v>252</v>
      </c>
      <c r="AT285" s="186" t="s">
        <v>136</v>
      </c>
      <c r="AU285" s="186" t="s">
        <v>80</v>
      </c>
      <c r="AY285" s="19" t="s">
        <v>133</v>
      </c>
      <c r="BE285" s="187">
        <f>IF(N285="základní",J285,0)</f>
        <v>111000</v>
      </c>
      <c r="BF285" s="187">
        <f>IF(N285="snížená",J285,0)</f>
        <v>0</v>
      </c>
      <c r="BG285" s="187">
        <f>IF(N285="zákl. přenesená",J285,0)</f>
        <v>0</v>
      </c>
      <c r="BH285" s="187">
        <f>IF(N285="sníž. přenesená",J285,0)</f>
        <v>0</v>
      </c>
      <c r="BI285" s="187">
        <f>IF(N285="nulová",J285,0)</f>
        <v>0</v>
      </c>
      <c r="BJ285" s="19" t="s">
        <v>78</v>
      </c>
      <c r="BK285" s="187">
        <f>ROUND(I285*H285,2)</f>
        <v>111000</v>
      </c>
      <c r="BL285" s="19" t="s">
        <v>252</v>
      </c>
      <c r="BM285" s="186" t="s">
        <v>579</v>
      </c>
    </row>
    <row r="286" spans="1:65" s="2" customFormat="1">
      <c r="A286" s="36"/>
      <c r="B286" s="37"/>
      <c r="C286" s="38"/>
      <c r="D286" s="188" t="s">
        <v>143</v>
      </c>
      <c r="E286" s="38"/>
      <c r="F286" s="189" t="s">
        <v>578</v>
      </c>
      <c r="G286" s="38"/>
      <c r="H286" s="38"/>
      <c r="I286" s="190"/>
      <c r="J286" s="38"/>
      <c r="K286" s="38"/>
      <c r="L286" s="41"/>
      <c r="M286" s="191"/>
      <c r="N286" s="192"/>
      <c r="O286" s="66"/>
      <c r="P286" s="66"/>
      <c r="Q286" s="66"/>
      <c r="R286" s="66"/>
      <c r="S286" s="66"/>
      <c r="T286" s="67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T286" s="19" t="s">
        <v>143</v>
      </c>
      <c r="AU286" s="19" t="s">
        <v>80</v>
      </c>
    </row>
    <row r="287" spans="1:65" s="2" customFormat="1" ht="16.5" customHeight="1">
      <c r="A287" s="36"/>
      <c r="B287" s="37"/>
      <c r="C287" s="175" t="s">
        <v>580</v>
      </c>
      <c r="D287" s="175" t="s">
        <v>136</v>
      </c>
      <c r="E287" s="176" t="s">
        <v>581</v>
      </c>
      <c r="F287" s="177" t="s">
        <v>582</v>
      </c>
      <c r="G287" s="178" t="s">
        <v>554</v>
      </c>
      <c r="H287" s="179">
        <v>1</v>
      </c>
      <c r="I287" s="180">
        <v>45000</v>
      </c>
      <c r="J287" s="181">
        <f>ROUND(I287*H287,2)</f>
        <v>45000</v>
      </c>
      <c r="K287" s="177" t="s">
        <v>19</v>
      </c>
      <c r="L287" s="41"/>
      <c r="M287" s="182" t="s">
        <v>19</v>
      </c>
      <c r="N287" s="183" t="s">
        <v>41</v>
      </c>
      <c r="O287" s="66"/>
      <c r="P287" s="184">
        <f>O287*H287</f>
        <v>0</v>
      </c>
      <c r="Q287" s="184">
        <v>0</v>
      </c>
      <c r="R287" s="184">
        <f>Q287*H287</f>
        <v>0</v>
      </c>
      <c r="S287" s="184">
        <v>0</v>
      </c>
      <c r="T287" s="185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186" t="s">
        <v>252</v>
      </c>
      <c r="AT287" s="186" t="s">
        <v>136</v>
      </c>
      <c r="AU287" s="186" t="s">
        <v>80</v>
      </c>
      <c r="AY287" s="19" t="s">
        <v>133</v>
      </c>
      <c r="BE287" s="187">
        <f>IF(N287="základní",J287,0)</f>
        <v>45000</v>
      </c>
      <c r="BF287" s="187">
        <f>IF(N287="snížená",J287,0)</f>
        <v>0</v>
      </c>
      <c r="BG287" s="187">
        <f>IF(N287="zákl. přenesená",J287,0)</f>
        <v>0</v>
      </c>
      <c r="BH287" s="187">
        <f>IF(N287="sníž. přenesená",J287,0)</f>
        <v>0</v>
      </c>
      <c r="BI287" s="187">
        <f>IF(N287="nulová",J287,0)</f>
        <v>0</v>
      </c>
      <c r="BJ287" s="19" t="s">
        <v>78</v>
      </c>
      <c r="BK287" s="187">
        <f>ROUND(I287*H287,2)</f>
        <v>45000</v>
      </c>
      <c r="BL287" s="19" t="s">
        <v>252</v>
      </c>
      <c r="BM287" s="186" t="s">
        <v>583</v>
      </c>
    </row>
    <row r="288" spans="1:65" s="2" customFormat="1">
      <c r="A288" s="36"/>
      <c r="B288" s="37"/>
      <c r="C288" s="38"/>
      <c r="D288" s="188" t="s">
        <v>143</v>
      </c>
      <c r="E288" s="38"/>
      <c r="F288" s="189" t="s">
        <v>582</v>
      </c>
      <c r="G288" s="38"/>
      <c r="H288" s="38"/>
      <c r="I288" s="190"/>
      <c r="J288" s="38"/>
      <c r="K288" s="38"/>
      <c r="L288" s="41"/>
      <c r="M288" s="191"/>
      <c r="N288" s="192"/>
      <c r="O288" s="66"/>
      <c r="P288" s="66"/>
      <c r="Q288" s="66"/>
      <c r="R288" s="66"/>
      <c r="S288" s="66"/>
      <c r="T288" s="67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T288" s="19" t="s">
        <v>143</v>
      </c>
      <c r="AU288" s="19" t="s">
        <v>80</v>
      </c>
    </row>
    <row r="289" spans="1:65" s="2" customFormat="1" ht="16.5" customHeight="1">
      <c r="A289" s="36"/>
      <c r="B289" s="37"/>
      <c r="C289" s="175" t="s">
        <v>584</v>
      </c>
      <c r="D289" s="175" t="s">
        <v>136</v>
      </c>
      <c r="E289" s="176" t="s">
        <v>585</v>
      </c>
      <c r="F289" s="177" t="s">
        <v>586</v>
      </c>
      <c r="G289" s="178" t="s">
        <v>554</v>
      </c>
      <c r="H289" s="179">
        <v>1</v>
      </c>
      <c r="I289" s="180">
        <v>500</v>
      </c>
      <c r="J289" s="181">
        <f>ROUND(I289*H289,2)</f>
        <v>500</v>
      </c>
      <c r="K289" s="177" t="s">
        <v>19</v>
      </c>
      <c r="L289" s="41"/>
      <c r="M289" s="182" t="s">
        <v>19</v>
      </c>
      <c r="N289" s="183" t="s">
        <v>41</v>
      </c>
      <c r="O289" s="66"/>
      <c r="P289" s="184">
        <f>O289*H289</f>
        <v>0</v>
      </c>
      <c r="Q289" s="184">
        <v>0</v>
      </c>
      <c r="R289" s="184">
        <f>Q289*H289</f>
        <v>0</v>
      </c>
      <c r="S289" s="184">
        <v>0</v>
      </c>
      <c r="T289" s="185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186" t="s">
        <v>252</v>
      </c>
      <c r="AT289" s="186" t="s">
        <v>136</v>
      </c>
      <c r="AU289" s="186" t="s">
        <v>80</v>
      </c>
      <c r="AY289" s="19" t="s">
        <v>133</v>
      </c>
      <c r="BE289" s="187">
        <f>IF(N289="základní",J289,0)</f>
        <v>500</v>
      </c>
      <c r="BF289" s="187">
        <f>IF(N289="snížená",J289,0)</f>
        <v>0</v>
      </c>
      <c r="BG289" s="187">
        <f>IF(N289="zákl. přenesená",J289,0)</f>
        <v>0</v>
      </c>
      <c r="BH289" s="187">
        <f>IF(N289="sníž. přenesená",J289,0)</f>
        <v>0</v>
      </c>
      <c r="BI289" s="187">
        <f>IF(N289="nulová",J289,0)</f>
        <v>0</v>
      </c>
      <c r="BJ289" s="19" t="s">
        <v>78</v>
      </c>
      <c r="BK289" s="187">
        <f>ROUND(I289*H289,2)</f>
        <v>500</v>
      </c>
      <c r="BL289" s="19" t="s">
        <v>252</v>
      </c>
      <c r="BM289" s="186" t="s">
        <v>587</v>
      </c>
    </row>
    <row r="290" spans="1:65" s="2" customFormat="1">
      <c r="A290" s="36"/>
      <c r="B290" s="37"/>
      <c r="C290" s="38"/>
      <c r="D290" s="188" t="s">
        <v>143</v>
      </c>
      <c r="E290" s="38"/>
      <c r="F290" s="189" t="s">
        <v>586</v>
      </c>
      <c r="G290" s="38"/>
      <c r="H290" s="38"/>
      <c r="I290" s="190"/>
      <c r="J290" s="38"/>
      <c r="K290" s="38"/>
      <c r="L290" s="41"/>
      <c r="M290" s="191"/>
      <c r="N290" s="192"/>
      <c r="O290" s="66"/>
      <c r="P290" s="66"/>
      <c r="Q290" s="66"/>
      <c r="R290" s="66"/>
      <c r="S290" s="66"/>
      <c r="T290" s="67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T290" s="19" t="s">
        <v>143</v>
      </c>
      <c r="AU290" s="19" t="s">
        <v>80</v>
      </c>
    </row>
    <row r="291" spans="1:65" s="2" customFormat="1" ht="16.5" customHeight="1">
      <c r="A291" s="36"/>
      <c r="B291" s="37"/>
      <c r="C291" s="175" t="s">
        <v>588</v>
      </c>
      <c r="D291" s="175" t="s">
        <v>136</v>
      </c>
      <c r="E291" s="176" t="s">
        <v>589</v>
      </c>
      <c r="F291" s="177" t="s">
        <v>590</v>
      </c>
      <c r="G291" s="178" t="s">
        <v>458</v>
      </c>
      <c r="H291" s="179">
        <v>1</v>
      </c>
      <c r="I291" s="180">
        <v>950</v>
      </c>
      <c r="J291" s="181">
        <f>ROUND(I291*H291,2)</f>
        <v>950</v>
      </c>
      <c r="K291" s="177" t="s">
        <v>140</v>
      </c>
      <c r="L291" s="41"/>
      <c r="M291" s="182" t="s">
        <v>19</v>
      </c>
      <c r="N291" s="183" t="s">
        <v>41</v>
      </c>
      <c r="O291" s="66"/>
      <c r="P291" s="184">
        <f>O291*H291</f>
        <v>0</v>
      </c>
      <c r="Q291" s="184">
        <v>0</v>
      </c>
      <c r="R291" s="184">
        <f>Q291*H291</f>
        <v>0</v>
      </c>
      <c r="S291" s="184">
        <v>0</v>
      </c>
      <c r="T291" s="185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186" t="s">
        <v>252</v>
      </c>
      <c r="AT291" s="186" t="s">
        <v>136</v>
      </c>
      <c r="AU291" s="186" t="s">
        <v>80</v>
      </c>
      <c r="AY291" s="19" t="s">
        <v>133</v>
      </c>
      <c r="BE291" s="187">
        <f>IF(N291="základní",J291,0)</f>
        <v>950</v>
      </c>
      <c r="BF291" s="187">
        <f>IF(N291="snížená",J291,0)</f>
        <v>0</v>
      </c>
      <c r="BG291" s="187">
        <f>IF(N291="zákl. přenesená",J291,0)</f>
        <v>0</v>
      </c>
      <c r="BH291" s="187">
        <f>IF(N291="sníž. přenesená",J291,0)</f>
        <v>0</v>
      </c>
      <c r="BI291" s="187">
        <f>IF(N291="nulová",J291,0)</f>
        <v>0</v>
      </c>
      <c r="BJ291" s="19" t="s">
        <v>78</v>
      </c>
      <c r="BK291" s="187">
        <f>ROUND(I291*H291,2)</f>
        <v>950</v>
      </c>
      <c r="BL291" s="19" t="s">
        <v>252</v>
      </c>
      <c r="BM291" s="186" t="s">
        <v>591</v>
      </c>
    </row>
    <row r="292" spans="1:65" s="2" customFormat="1" ht="19.2">
      <c r="A292" s="36"/>
      <c r="B292" s="37"/>
      <c r="C292" s="38"/>
      <c r="D292" s="188" t="s">
        <v>143</v>
      </c>
      <c r="E292" s="38"/>
      <c r="F292" s="189" t="s">
        <v>592</v>
      </c>
      <c r="G292" s="38"/>
      <c r="H292" s="38"/>
      <c r="I292" s="190"/>
      <c r="J292" s="38"/>
      <c r="K292" s="38"/>
      <c r="L292" s="41"/>
      <c r="M292" s="191"/>
      <c r="N292" s="192"/>
      <c r="O292" s="66"/>
      <c r="P292" s="66"/>
      <c r="Q292" s="66"/>
      <c r="R292" s="66"/>
      <c r="S292" s="66"/>
      <c r="T292" s="67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T292" s="19" t="s">
        <v>143</v>
      </c>
      <c r="AU292" s="19" t="s">
        <v>80</v>
      </c>
    </row>
    <row r="293" spans="1:65" s="2" customFormat="1">
      <c r="A293" s="36"/>
      <c r="B293" s="37"/>
      <c r="C293" s="38"/>
      <c r="D293" s="193" t="s">
        <v>145</v>
      </c>
      <c r="E293" s="38"/>
      <c r="F293" s="194" t="s">
        <v>593</v>
      </c>
      <c r="G293" s="38"/>
      <c r="H293" s="38"/>
      <c r="I293" s="190"/>
      <c r="J293" s="38"/>
      <c r="K293" s="38"/>
      <c r="L293" s="41"/>
      <c r="M293" s="191"/>
      <c r="N293" s="192"/>
      <c r="O293" s="66"/>
      <c r="P293" s="66"/>
      <c r="Q293" s="66"/>
      <c r="R293" s="66"/>
      <c r="S293" s="66"/>
      <c r="T293" s="67"/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T293" s="19" t="s">
        <v>145</v>
      </c>
      <c r="AU293" s="19" t="s">
        <v>80</v>
      </c>
    </row>
    <row r="294" spans="1:65" s="13" customFormat="1">
      <c r="B294" s="195"/>
      <c r="C294" s="196"/>
      <c r="D294" s="188" t="s">
        <v>147</v>
      </c>
      <c r="E294" s="197" t="s">
        <v>19</v>
      </c>
      <c r="F294" s="198" t="s">
        <v>462</v>
      </c>
      <c r="G294" s="196"/>
      <c r="H294" s="199">
        <v>1</v>
      </c>
      <c r="I294" s="200"/>
      <c r="J294" s="196"/>
      <c r="K294" s="196"/>
      <c r="L294" s="201"/>
      <c r="M294" s="202"/>
      <c r="N294" s="203"/>
      <c r="O294" s="203"/>
      <c r="P294" s="203"/>
      <c r="Q294" s="203"/>
      <c r="R294" s="203"/>
      <c r="S294" s="203"/>
      <c r="T294" s="204"/>
      <c r="AT294" s="205" t="s">
        <v>147</v>
      </c>
      <c r="AU294" s="205" t="s">
        <v>80</v>
      </c>
      <c r="AV294" s="13" t="s">
        <v>80</v>
      </c>
      <c r="AW294" s="13" t="s">
        <v>31</v>
      </c>
      <c r="AX294" s="13" t="s">
        <v>78</v>
      </c>
      <c r="AY294" s="205" t="s">
        <v>133</v>
      </c>
    </row>
    <row r="295" spans="1:65" s="2" customFormat="1" ht="16.5" customHeight="1">
      <c r="A295" s="36"/>
      <c r="B295" s="37"/>
      <c r="C295" s="230" t="s">
        <v>594</v>
      </c>
      <c r="D295" s="230" t="s">
        <v>336</v>
      </c>
      <c r="E295" s="231" t="s">
        <v>595</v>
      </c>
      <c r="F295" s="232" t="s">
        <v>596</v>
      </c>
      <c r="G295" s="233" t="s">
        <v>458</v>
      </c>
      <c r="H295" s="234">
        <v>1</v>
      </c>
      <c r="I295" s="235">
        <v>5800</v>
      </c>
      <c r="J295" s="236">
        <f>ROUND(I295*H295,2)</f>
        <v>5800</v>
      </c>
      <c r="K295" s="232" t="s">
        <v>19</v>
      </c>
      <c r="L295" s="237"/>
      <c r="M295" s="238" t="s">
        <v>19</v>
      </c>
      <c r="N295" s="239" t="s">
        <v>41</v>
      </c>
      <c r="O295" s="66"/>
      <c r="P295" s="184">
        <f>O295*H295</f>
        <v>0</v>
      </c>
      <c r="Q295" s="184">
        <v>1.6E-2</v>
      </c>
      <c r="R295" s="184">
        <f>Q295*H295</f>
        <v>1.6E-2</v>
      </c>
      <c r="S295" s="184">
        <v>0</v>
      </c>
      <c r="T295" s="185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186" t="s">
        <v>497</v>
      </c>
      <c r="AT295" s="186" t="s">
        <v>336</v>
      </c>
      <c r="AU295" s="186" t="s">
        <v>80</v>
      </c>
      <c r="AY295" s="19" t="s">
        <v>133</v>
      </c>
      <c r="BE295" s="187">
        <f>IF(N295="základní",J295,0)</f>
        <v>5800</v>
      </c>
      <c r="BF295" s="187">
        <f>IF(N295="snížená",J295,0)</f>
        <v>0</v>
      </c>
      <c r="BG295" s="187">
        <f>IF(N295="zákl. přenesená",J295,0)</f>
        <v>0</v>
      </c>
      <c r="BH295" s="187">
        <f>IF(N295="sníž. přenesená",J295,0)</f>
        <v>0</v>
      </c>
      <c r="BI295" s="187">
        <f>IF(N295="nulová",J295,0)</f>
        <v>0</v>
      </c>
      <c r="BJ295" s="19" t="s">
        <v>78</v>
      </c>
      <c r="BK295" s="187">
        <f>ROUND(I295*H295,2)</f>
        <v>5800</v>
      </c>
      <c r="BL295" s="19" t="s">
        <v>252</v>
      </c>
      <c r="BM295" s="186" t="s">
        <v>597</v>
      </c>
    </row>
    <row r="296" spans="1:65" s="2" customFormat="1">
      <c r="A296" s="36"/>
      <c r="B296" s="37"/>
      <c r="C296" s="38"/>
      <c r="D296" s="188" t="s">
        <v>143</v>
      </c>
      <c r="E296" s="38"/>
      <c r="F296" s="189" t="s">
        <v>596</v>
      </c>
      <c r="G296" s="38"/>
      <c r="H296" s="38"/>
      <c r="I296" s="190"/>
      <c r="J296" s="38"/>
      <c r="K296" s="38"/>
      <c r="L296" s="41"/>
      <c r="M296" s="191"/>
      <c r="N296" s="192"/>
      <c r="O296" s="66"/>
      <c r="P296" s="66"/>
      <c r="Q296" s="66"/>
      <c r="R296" s="66"/>
      <c r="S296" s="66"/>
      <c r="T296" s="67"/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T296" s="19" t="s">
        <v>143</v>
      </c>
      <c r="AU296" s="19" t="s">
        <v>80</v>
      </c>
    </row>
    <row r="297" spans="1:65" s="2" customFormat="1" ht="16.5" customHeight="1">
      <c r="A297" s="36"/>
      <c r="B297" s="37"/>
      <c r="C297" s="175" t="s">
        <v>598</v>
      </c>
      <c r="D297" s="175" t="s">
        <v>136</v>
      </c>
      <c r="E297" s="176" t="s">
        <v>599</v>
      </c>
      <c r="F297" s="177" t="s">
        <v>600</v>
      </c>
      <c r="G297" s="178" t="s">
        <v>515</v>
      </c>
      <c r="H297" s="240">
        <v>0.41</v>
      </c>
      <c r="I297" s="180">
        <v>4717</v>
      </c>
      <c r="J297" s="181">
        <f>ROUND(I297*H297,2)</f>
        <v>1933.97</v>
      </c>
      <c r="K297" s="177" t="s">
        <v>140</v>
      </c>
      <c r="L297" s="41"/>
      <c r="M297" s="182" t="s">
        <v>19</v>
      </c>
      <c r="N297" s="183" t="s">
        <v>41</v>
      </c>
      <c r="O297" s="66"/>
      <c r="P297" s="184">
        <f>O297*H297</f>
        <v>0</v>
      </c>
      <c r="Q297" s="184">
        <v>0</v>
      </c>
      <c r="R297" s="184">
        <f>Q297*H297</f>
        <v>0</v>
      </c>
      <c r="S297" s="184">
        <v>0</v>
      </c>
      <c r="T297" s="185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186" t="s">
        <v>252</v>
      </c>
      <c r="AT297" s="186" t="s">
        <v>136</v>
      </c>
      <c r="AU297" s="186" t="s">
        <v>80</v>
      </c>
      <c r="AY297" s="19" t="s">
        <v>133</v>
      </c>
      <c r="BE297" s="187">
        <f>IF(N297="základní",J297,0)</f>
        <v>1933.97</v>
      </c>
      <c r="BF297" s="187">
        <f>IF(N297="snížená",J297,0)</f>
        <v>0</v>
      </c>
      <c r="BG297" s="187">
        <f>IF(N297="zákl. přenesená",J297,0)</f>
        <v>0</v>
      </c>
      <c r="BH297" s="187">
        <f>IF(N297="sníž. přenesená",J297,0)</f>
        <v>0</v>
      </c>
      <c r="BI297" s="187">
        <f>IF(N297="nulová",J297,0)</f>
        <v>0</v>
      </c>
      <c r="BJ297" s="19" t="s">
        <v>78</v>
      </c>
      <c r="BK297" s="187">
        <f>ROUND(I297*H297,2)</f>
        <v>1933.97</v>
      </c>
      <c r="BL297" s="19" t="s">
        <v>252</v>
      </c>
      <c r="BM297" s="186" t="s">
        <v>601</v>
      </c>
    </row>
    <row r="298" spans="1:65" s="2" customFormat="1" ht="19.2">
      <c r="A298" s="36"/>
      <c r="B298" s="37"/>
      <c r="C298" s="38"/>
      <c r="D298" s="188" t="s">
        <v>143</v>
      </c>
      <c r="E298" s="38"/>
      <c r="F298" s="189" t="s">
        <v>602</v>
      </c>
      <c r="G298" s="38"/>
      <c r="H298" s="38"/>
      <c r="I298" s="190"/>
      <c r="J298" s="38"/>
      <c r="K298" s="38"/>
      <c r="L298" s="41"/>
      <c r="M298" s="191"/>
      <c r="N298" s="192"/>
      <c r="O298" s="66"/>
      <c r="P298" s="66"/>
      <c r="Q298" s="66"/>
      <c r="R298" s="66"/>
      <c r="S298" s="66"/>
      <c r="T298" s="67"/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T298" s="19" t="s">
        <v>143</v>
      </c>
      <c r="AU298" s="19" t="s">
        <v>80</v>
      </c>
    </row>
    <row r="299" spans="1:65" s="2" customFormat="1">
      <c r="A299" s="36"/>
      <c r="B299" s="37"/>
      <c r="C299" s="38"/>
      <c r="D299" s="193" t="s">
        <v>145</v>
      </c>
      <c r="E299" s="38"/>
      <c r="F299" s="194" t="s">
        <v>603</v>
      </c>
      <c r="G299" s="38"/>
      <c r="H299" s="38"/>
      <c r="I299" s="190"/>
      <c r="J299" s="38"/>
      <c r="K299" s="38"/>
      <c r="L299" s="41"/>
      <c r="M299" s="191"/>
      <c r="N299" s="192"/>
      <c r="O299" s="66"/>
      <c r="P299" s="66"/>
      <c r="Q299" s="66"/>
      <c r="R299" s="66"/>
      <c r="S299" s="66"/>
      <c r="T299" s="67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T299" s="19" t="s">
        <v>145</v>
      </c>
      <c r="AU299" s="19" t="s">
        <v>80</v>
      </c>
    </row>
    <row r="300" spans="1:65" s="12" customFormat="1" ht="22.8" customHeight="1">
      <c r="B300" s="159"/>
      <c r="C300" s="160"/>
      <c r="D300" s="161" t="s">
        <v>69</v>
      </c>
      <c r="E300" s="173" t="s">
        <v>604</v>
      </c>
      <c r="F300" s="173" t="s">
        <v>605</v>
      </c>
      <c r="G300" s="160"/>
      <c r="H300" s="160"/>
      <c r="I300" s="163"/>
      <c r="J300" s="174">
        <f>BK300</f>
        <v>126963.8</v>
      </c>
      <c r="K300" s="160"/>
      <c r="L300" s="165"/>
      <c r="M300" s="166"/>
      <c r="N300" s="167"/>
      <c r="O300" s="167"/>
      <c r="P300" s="168">
        <f>SUM(P301:P316)</f>
        <v>0</v>
      </c>
      <c r="Q300" s="167"/>
      <c r="R300" s="168">
        <f>SUM(R301:R316)</f>
        <v>5.9789999999999996E-2</v>
      </c>
      <c r="S300" s="167"/>
      <c r="T300" s="169">
        <f>SUM(T301:T316)</f>
        <v>0</v>
      </c>
      <c r="AR300" s="170" t="s">
        <v>80</v>
      </c>
      <c r="AT300" s="171" t="s">
        <v>69</v>
      </c>
      <c r="AU300" s="171" t="s">
        <v>78</v>
      </c>
      <c r="AY300" s="170" t="s">
        <v>133</v>
      </c>
      <c r="BK300" s="172">
        <f>SUM(BK301:BK316)</f>
        <v>126963.8</v>
      </c>
    </row>
    <row r="301" spans="1:65" s="2" customFormat="1" ht="16.5" customHeight="1">
      <c r="A301" s="36"/>
      <c r="B301" s="37"/>
      <c r="C301" s="175" t="s">
        <v>606</v>
      </c>
      <c r="D301" s="175" t="s">
        <v>136</v>
      </c>
      <c r="E301" s="176" t="s">
        <v>607</v>
      </c>
      <c r="F301" s="177" t="s">
        <v>608</v>
      </c>
      <c r="G301" s="178" t="s">
        <v>139</v>
      </c>
      <c r="H301" s="179">
        <v>7.4</v>
      </c>
      <c r="I301" s="180">
        <v>1330</v>
      </c>
      <c r="J301" s="181">
        <f>ROUND(I301*H301,2)</f>
        <v>9842</v>
      </c>
      <c r="K301" s="177" t="s">
        <v>140</v>
      </c>
      <c r="L301" s="41"/>
      <c r="M301" s="182" t="s">
        <v>19</v>
      </c>
      <c r="N301" s="183" t="s">
        <v>41</v>
      </c>
      <c r="O301" s="66"/>
      <c r="P301" s="184">
        <f>O301*H301</f>
        <v>0</v>
      </c>
      <c r="Q301" s="184">
        <v>2.3000000000000001E-4</v>
      </c>
      <c r="R301" s="184">
        <f>Q301*H301</f>
        <v>1.7020000000000002E-3</v>
      </c>
      <c r="S301" s="184">
        <v>0</v>
      </c>
      <c r="T301" s="185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186" t="s">
        <v>252</v>
      </c>
      <c r="AT301" s="186" t="s">
        <v>136</v>
      </c>
      <c r="AU301" s="186" t="s">
        <v>80</v>
      </c>
      <c r="AY301" s="19" t="s">
        <v>133</v>
      </c>
      <c r="BE301" s="187">
        <f>IF(N301="základní",J301,0)</f>
        <v>9842</v>
      </c>
      <c r="BF301" s="187">
        <f>IF(N301="snížená",J301,0)</f>
        <v>0</v>
      </c>
      <c r="BG301" s="187">
        <f>IF(N301="zákl. přenesená",J301,0)</f>
        <v>0</v>
      </c>
      <c r="BH301" s="187">
        <f>IF(N301="sníž. přenesená",J301,0)</f>
        <v>0</v>
      </c>
      <c r="BI301" s="187">
        <f>IF(N301="nulová",J301,0)</f>
        <v>0</v>
      </c>
      <c r="BJ301" s="19" t="s">
        <v>78</v>
      </c>
      <c r="BK301" s="187">
        <f>ROUND(I301*H301,2)</f>
        <v>9842</v>
      </c>
      <c r="BL301" s="19" t="s">
        <v>252</v>
      </c>
      <c r="BM301" s="186" t="s">
        <v>609</v>
      </c>
    </row>
    <row r="302" spans="1:65" s="2" customFormat="1" ht="19.2">
      <c r="A302" s="36"/>
      <c r="B302" s="37"/>
      <c r="C302" s="38"/>
      <c r="D302" s="188" t="s">
        <v>143</v>
      </c>
      <c r="E302" s="38"/>
      <c r="F302" s="189" t="s">
        <v>610</v>
      </c>
      <c r="G302" s="38"/>
      <c r="H302" s="38"/>
      <c r="I302" s="190"/>
      <c r="J302" s="38"/>
      <c r="K302" s="38"/>
      <c r="L302" s="41"/>
      <c r="M302" s="191"/>
      <c r="N302" s="192"/>
      <c r="O302" s="66"/>
      <c r="P302" s="66"/>
      <c r="Q302" s="66"/>
      <c r="R302" s="66"/>
      <c r="S302" s="66"/>
      <c r="T302" s="67"/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T302" s="19" t="s">
        <v>143</v>
      </c>
      <c r="AU302" s="19" t="s">
        <v>80</v>
      </c>
    </row>
    <row r="303" spans="1:65" s="2" customFormat="1">
      <c r="A303" s="36"/>
      <c r="B303" s="37"/>
      <c r="C303" s="38"/>
      <c r="D303" s="193" t="s">
        <v>145</v>
      </c>
      <c r="E303" s="38"/>
      <c r="F303" s="194" t="s">
        <v>611</v>
      </c>
      <c r="G303" s="38"/>
      <c r="H303" s="38"/>
      <c r="I303" s="190"/>
      <c r="J303" s="38"/>
      <c r="K303" s="38"/>
      <c r="L303" s="41"/>
      <c r="M303" s="191"/>
      <c r="N303" s="192"/>
      <c r="O303" s="66"/>
      <c r="P303" s="66"/>
      <c r="Q303" s="66"/>
      <c r="R303" s="66"/>
      <c r="S303" s="66"/>
      <c r="T303" s="67"/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T303" s="19" t="s">
        <v>145</v>
      </c>
      <c r="AU303" s="19" t="s">
        <v>80</v>
      </c>
    </row>
    <row r="304" spans="1:65" s="13" customFormat="1">
      <c r="B304" s="195"/>
      <c r="C304" s="196"/>
      <c r="D304" s="188" t="s">
        <v>147</v>
      </c>
      <c r="E304" s="197" t="s">
        <v>19</v>
      </c>
      <c r="F304" s="198" t="s">
        <v>612</v>
      </c>
      <c r="G304" s="196"/>
      <c r="H304" s="199">
        <v>7.4</v>
      </c>
      <c r="I304" s="200"/>
      <c r="J304" s="196"/>
      <c r="K304" s="196"/>
      <c r="L304" s="201"/>
      <c r="M304" s="202"/>
      <c r="N304" s="203"/>
      <c r="O304" s="203"/>
      <c r="P304" s="203"/>
      <c r="Q304" s="203"/>
      <c r="R304" s="203"/>
      <c r="S304" s="203"/>
      <c r="T304" s="204"/>
      <c r="AT304" s="205" t="s">
        <v>147</v>
      </c>
      <c r="AU304" s="205" t="s">
        <v>80</v>
      </c>
      <c r="AV304" s="13" t="s">
        <v>80</v>
      </c>
      <c r="AW304" s="13" t="s">
        <v>31</v>
      </c>
      <c r="AX304" s="13" t="s">
        <v>78</v>
      </c>
      <c r="AY304" s="205" t="s">
        <v>133</v>
      </c>
    </row>
    <row r="305" spans="1:65" s="2" customFormat="1" ht="24.15" customHeight="1">
      <c r="A305" s="36"/>
      <c r="B305" s="37"/>
      <c r="C305" s="230" t="s">
        <v>613</v>
      </c>
      <c r="D305" s="230" t="s">
        <v>336</v>
      </c>
      <c r="E305" s="231" t="s">
        <v>614</v>
      </c>
      <c r="F305" s="232" t="s">
        <v>615</v>
      </c>
      <c r="G305" s="233" t="s">
        <v>554</v>
      </c>
      <c r="H305" s="234">
        <v>1</v>
      </c>
      <c r="I305" s="235">
        <v>110500</v>
      </c>
      <c r="J305" s="236">
        <f>ROUND(I305*H305,2)</f>
        <v>110500</v>
      </c>
      <c r="K305" s="232" t="s">
        <v>19</v>
      </c>
      <c r="L305" s="237"/>
      <c r="M305" s="238" t="s">
        <v>19</v>
      </c>
      <c r="N305" s="239" t="s">
        <v>41</v>
      </c>
      <c r="O305" s="66"/>
      <c r="P305" s="184">
        <f>O305*H305</f>
        <v>0</v>
      </c>
      <c r="Q305" s="184">
        <v>2.5999999999999999E-2</v>
      </c>
      <c r="R305" s="184">
        <f>Q305*H305</f>
        <v>2.5999999999999999E-2</v>
      </c>
      <c r="S305" s="184">
        <v>0</v>
      </c>
      <c r="T305" s="185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186" t="s">
        <v>497</v>
      </c>
      <c r="AT305" s="186" t="s">
        <v>336</v>
      </c>
      <c r="AU305" s="186" t="s">
        <v>80</v>
      </c>
      <c r="AY305" s="19" t="s">
        <v>133</v>
      </c>
      <c r="BE305" s="187">
        <f>IF(N305="základní",J305,0)</f>
        <v>110500</v>
      </c>
      <c r="BF305" s="187">
        <f>IF(N305="snížená",J305,0)</f>
        <v>0</v>
      </c>
      <c r="BG305" s="187">
        <f>IF(N305="zákl. přenesená",J305,0)</f>
        <v>0</v>
      </c>
      <c r="BH305" s="187">
        <f>IF(N305="sníž. přenesená",J305,0)</f>
        <v>0</v>
      </c>
      <c r="BI305" s="187">
        <f>IF(N305="nulová",J305,0)</f>
        <v>0</v>
      </c>
      <c r="BJ305" s="19" t="s">
        <v>78</v>
      </c>
      <c r="BK305" s="187">
        <f>ROUND(I305*H305,2)</f>
        <v>110500</v>
      </c>
      <c r="BL305" s="19" t="s">
        <v>252</v>
      </c>
      <c r="BM305" s="186" t="s">
        <v>616</v>
      </c>
    </row>
    <row r="306" spans="1:65" s="2" customFormat="1" ht="19.2">
      <c r="A306" s="36"/>
      <c r="B306" s="37"/>
      <c r="C306" s="38"/>
      <c r="D306" s="188" t="s">
        <v>143</v>
      </c>
      <c r="E306" s="38"/>
      <c r="F306" s="189" t="s">
        <v>615</v>
      </c>
      <c r="G306" s="38"/>
      <c r="H306" s="38"/>
      <c r="I306" s="190"/>
      <c r="J306" s="38"/>
      <c r="K306" s="38"/>
      <c r="L306" s="41"/>
      <c r="M306" s="191"/>
      <c r="N306" s="192"/>
      <c r="O306" s="66"/>
      <c r="P306" s="66"/>
      <c r="Q306" s="66"/>
      <c r="R306" s="66"/>
      <c r="S306" s="66"/>
      <c r="T306" s="67"/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T306" s="19" t="s">
        <v>143</v>
      </c>
      <c r="AU306" s="19" t="s">
        <v>80</v>
      </c>
    </row>
    <row r="307" spans="1:65" s="2" customFormat="1" ht="16.5" customHeight="1">
      <c r="A307" s="36"/>
      <c r="B307" s="37"/>
      <c r="C307" s="175" t="s">
        <v>617</v>
      </c>
      <c r="D307" s="175" t="s">
        <v>136</v>
      </c>
      <c r="E307" s="176" t="s">
        <v>618</v>
      </c>
      <c r="F307" s="177" t="s">
        <v>619</v>
      </c>
      <c r="G307" s="178" t="s">
        <v>620</v>
      </c>
      <c r="H307" s="179">
        <v>12</v>
      </c>
      <c r="I307" s="180">
        <v>237</v>
      </c>
      <c r="J307" s="181">
        <f>ROUND(I307*H307,2)</f>
        <v>2844</v>
      </c>
      <c r="K307" s="177" t="s">
        <v>140</v>
      </c>
      <c r="L307" s="41"/>
      <c r="M307" s="182" t="s">
        <v>19</v>
      </c>
      <c r="N307" s="183" t="s">
        <v>41</v>
      </c>
      <c r="O307" s="66"/>
      <c r="P307" s="184">
        <f>O307*H307</f>
        <v>0</v>
      </c>
      <c r="Q307" s="184">
        <v>6.9999999999999994E-5</v>
      </c>
      <c r="R307" s="184">
        <f>Q307*H307</f>
        <v>8.3999999999999993E-4</v>
      </c>
      <c r="S307" s="184">
        <v>0</v>
      </c>
      <c r="T307" s="185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186" t="s">
        <v>252</v>
      </c>
      <c r="AT307" s="186" t="s">
        <v>136</v>
      </c>
      <c r="AU307" s="186" t="s">
        <v>80</v>
      </c>
      <c r="AY307" s="19" t="s">
        <v>133</v>
      </c>
      <c r="BE307" s="187">
        <f>IF(N307="základní",J307,0)</f>
        <v>2844</v>
      </c>
      <c r="BF307" s="187">
        <f>IF(N307="snížená",J307,0)</f>
        <v>0</v>
      </c>
      <c r="BG307" s="187">
        <f>IF(N307="zákl. přenesená",J307,0)</f>
        <v>0</v>
      </c>
      <c r="BH307" s="187">
        <f>IF(N307="sníž. přenesená",J307,0)</f>
        <v>0</v>
      </c>
      <c r="BI307" s="187">
        <f>IF(N307="nulová",J307,0)</f>
        <v>0</v>
      </c>
      <c r="BJ307" s="19" t="s">
        <v>78</v>
      </c>
      <c r="BK307" s="187">
        <f>ROUND(I307*H307,2)</f>
        <v>2844</v>
      </c>
      <c r="BL307" s="19" t="s">
        <v>252</v>
      </c>
      <c r="BM307" s="186" t="s">
        <v>621</v>
      </c>
    </row>
    <row r="308" spans="1:65" s="2" customFormat="1">
      <c r="A308" s="36"/>
      <c r="B308" s="37"/>
      <c r="C308" s="38"/>
      <c r="D308" s="188" t="s">
        <v>143</v>
      </c>
      <c r="E308" s="38"/>
      <c r="F308" s="189" t="s">
        <v>622</v>
      </c>
      <c r="G308" s="38"/>
      <c r="H308" s="38"/>
      <c r="I308" s="190"/>
      <c r="J308" s="38"/>
      <c r="K308" s="38"/>
      <c r="L308" s="41"/>
      <c r="M308" s="191"/>
      <c r="N308" s="192"/>
      <c r="O308" s="66"/>
      <c r="P308" s="66"/>
      <c r="Q308" s="66"/>
      <c r="R308" s="66"/>
      <c r="S308" s="66"/>
      <c r="T308" s="67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T308" s="19" t="s">
        <v>143</v>
      </c>
      <c r="AU308" s="19" t="s">
        <v>80</v>
      </c>
    </row>
    <row r="309" spans="1:65" s="2" customFormat="1">
      <c r="A309" s="36"/>
      <c r="B309" s="37"/>
      <c r="C309" s="38"/>
      <c r="D309" s="193" t="s">
        <v>145</v>
      </c>
      <c r="E309" s="38"/>
      <c r="F309" s="194" t="s">
        <v>623</v>
      </c>
      <c r="G309" s="38"/>
      <c r="H309" s="38"/>
      <c r="I309" s="190"/>
      <c r="J309" s="38"/>
      <c r="K309" s="38"/>
      <c r="L309" s="41"/>
      <c r="M309" s="191"/>
      <c r="N309" s="192"/>
      <c r="O309" s="66"/>
      <c r="P309" s="66"/>
      <c r="Q309" s="66"/>
      <c r="R309" s="66"/>
      <c r="S309" s="66"/>
      <c r="T309" s="67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T309" s="19" t="s">
        <v>145</v>
      </c>
      <c r="AU309" s="19" t="s">
        <v>80</v>
      </c>
    </row>
    <row r="310" spans="1:65" s="13" customFormat="1">
      <c r="B310" s="195"/>
      <c r="C310" s="196"/>
      <c r="D310" s="188" t="s">
        <v>147</v>
      </c>
      <c r="E310" s="197" t="s">
        <v>19</v>
      </c>
      <c r="F310" s="198" t="s">
        <v>624</v>
      </c>
      <c r="G310" s="196"/>
      <c r="H310" s="199">
        <v>12</v>
      </c>
      <c r="I310" s="200"/>
      <c r="J310" s="196"/>
      <c r="K310" s="196"/>
      <c r="L310" s="201"/>
      <c r="M310" s="202"/>
      <c r="N310" s="203"/>
      <c r="O310" s="203"/>
      <c r="P310" s="203"/>
      <c r="Q310" s="203"/>
      <c r="R310" s="203"/>
      <c r="S310" s="203"/>
      <c r="T310" s="204"/>
      <c r="AT310" s="205" t="s">
        <v>147</v>
      </c>
      <c r="AU310" s="205" t="s">
        <v>80</v>
      </c>
      <c r="AV310" s="13" t="s">
        <v>80</v>
      </c>
      <c r="AW310" s="13" t="s">
        <v>31</v>
      </c>
      <c r="AX310" s="13" t="s">
        <v>78</v>
      </c>
      <c r="AY310" s="205" t="s">
        <v>133</v>
      </c>
    </row>
    <row r="311" spans="1:65" s="2" customFormat="1" ht="16.5" customHeight="1">
      <c r="A311" s="36"/>
      <c r="B311" s="37"/>
      <c r="C311" s="230" t="s">
        <v>625</v>
      </c>
      <c r="D311" s="230" t="s">
        <v>336</v>
      </c>
      <c r="E311" s="231" t="s">
        <v>626</v>
      </c>
      <c r="F311" s="232" t="s">
        <v>627</v>
      </c>
      <c r="G311" s="233" t="s">
        <v>186</v>
      </c>
      <c r="H311" s="234">
        <v>4.8</v>
      </c>
      <c r="I311" s="235">
        <v>550</v>
      </c>
      <c r="J311" s="236">
        <f>ROUND(I311*H311,2)</f>
        <v>2640</v>
      </c>
      <c r="K311" s="232" t="s">
        <v>19</v>
      </c>
      <c r="L311" s="237"/>
      <c r="M311" s="238" t="s">
        <v>19</v>
      </c>
      <c r="N311" s="239" t="s">
        <v>41</v>
      </c>
      <c r="O311" s="66"/>
      <c r="P311" s="184">
        <f>O311*H311</f>
        <v>0</v>
      </c>
      <c r="Q311" s="184">
        <v>6.5100000000000002E-3</v>
      </c>
      <c r="R311" s="184">
        <f>Q311*H311</f>
        <v>3.1247999999999998E-2</v>
      </c>
      <c r="S311" s="184">
        <v>0</v>
      </c>
      <c r="T311" s="185">
        <f>S311*H311</f>
        <v>0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186" t="s">
        <v>497</v>
      </c>
      <c r="AT311" s="186" t="s">
        <v>336</v>
      </c>
      <c r="AU311" s="186" t="s">
        <v>80</v>
      </c>
      <c r="AY311" s="19" t="s">
        <v>133</v>
      </c>
      <c r="BE311" s="187">
        <f>IF(N311="základní",J311,0)</f>
        <v>2640</v>
      </c>
      <c r="BF311" s="187">
        <f>IF(N311="snížená",J311,0)</f>
        <v>0</v>
      </c>
      <c r="BG311" s="187">
        <f>IF(N311="zákl. přenesená",J311,0)</f>
        <v>0</v>
      </c>
      <c r="BH311" s="187">
        <f>IF(N311="sníž. přenesená",J311,0)</f>
        <v>0</v>
      </c>
      <c r="BI311" s="187">
        <f>IF(N311="nulová",J311,0)</f>
        <v>0</v>
      </c>
      <c r="BJ311" s="19" t="s">
        <v>78</v>
      </c>
      <c r="BK311" s="187">
        <f>ROUND(I311*H311,2)</f>
        <v>2640</v>
      </c>
      <c r="BL311" s="19" t="s">
        <v>252</v>
      </c>
      <c r="BM311" s="186" t="s">
        <v>628</v>
      </c>
    </row>
    <row r="312" spans="1:65" s="2" customFormat="1">
      <c r="A312" s="36"/>
      <c r="B312" s="37"/>
      <c r="C312" s="38"/>
      <c r="D312" s="188" t="s">
        <v>143</v>
      </c>
      <c r="E312" s="38"/>
      <c r="F312" s="189" t="s">
        <v>627</v>
      </c>
      <c r="G312" s="38"/>
      <c r="H312" s="38"/>
      <c r="I312" s="190"/>
      <c r="J312" s="38"/>
      <c r="K312" s="38"/>
      <c r="L312" s="41"/>
      <c r="M312" s="191"/>
      <c r="N312" s="192"/>
      <c r="O312" s="66"/>
      <c r="P312" s="66"/>
      <c r="Q312" s="66"/>
      <c r="R312" s="66"/>
      <c r="S312" s="66"/>
      <c r="T312" s="67"/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T312" s="19" t="s">
        <v>143</v>
      </c>
      <c r="AU312" s="19" t="s">
        <v>80</v>
      </c>
    </row>
    <row r="313" spans="1:65" s="13" customFormat="1">
      <c r="B313" s="195"/>
      <c r="C313" s="196"/>
      <c r="D313" s="188" t="s">
        <v>147</v>
      </c>
      <c r="E313" s="197" t="s">
        <v>19</v>
      </c>
      <c r="F313" s="198" t="s">
        <v>629</v>
      </c>
      <c r="G313" s="196"/>
      <c r="H313" s="199">
        <v>4.8</v>
      </c>
      <c r="I313" s="200"/>
      <c r="J313" s="196"/>
      <c r="K313" s="196"/>
      <c r="L313" s="201"/>
      <c r="M313" s="202"/>
      <c r="N313" s="203"/>
      <c r="O313" s="203"/>
      <c r="P313" s="203"/>
      <c r="Q313" s="203"/>
      <c r="R313" s="203"/>
      <c r="S313" s="203"/>
      <c r="T313" s="204"/>
      <c r="AT313" s="205" t="s">
        <v>147</v>
      </c>
      <c r="AU313" s="205" t="s">
        <v>80</v>
      </c>
      <c r="AV313" s="13" t="s">
        <v>80</v>
      </c>
      <c r="AW313" s="13" t="s">
        <v>31</v>
      </c>
      <c r="AX313" s="13" t="s">
        <v>78</v>
      </c>
      <c r="AY313" s="205" t="s">
        <v>133</v>
      </c>
    </row>
    <row r="314" spans="1:65" s="2" customFormat="1" ht="16.5" customHeight="1">
      <c r="A314" s="36"/>
      <c r="B314" s="37"/>
      <c r="C314" s="175" t="s">
        <v>630</v>
      </c>
      <c r="D314" s="175" t="s">
        <v>136</v>
      </c>
      <c r="E314" s="176" t="s">
        <v>631</v>
      </c>
      <c r="F314" s="177" t="s">
        <v>632</v>
      </c>
      <c r="G314" s="178" t="s">
        <v>515</v>
      </c>
      <c r="H314" s="240">
        <v>0.74</v>
      </c>
      <c r="I314" s="180">
        <v>1537.57</v>
      </c>
      <c r="J314" s="181">
        <f>ROUND(I314*H314,2)</f>
        <v>1137.8</v>
      </c>
      <c r="K314" s="177" t="s">
        <v>140</v>
      </c>
      <c r="L314" s="41"/>
      <c r="M314" s="182" t="s">
        <v>19</v>
      </c>
      <c r="N314" s="183" t="s">
        <v>41</v>
      </c>
      <c r="O314" s="66"/>
      <c r="P314" s="184">
        <f>O314*H314</f>
        <v>0</v>
      </c>
      <c r="Q314" s="184">
        <v>0</v>
      </c>
      <c r="R314" s="184">
        <f>Q314*H314</f>
        <v>0</v>
      </c>
      <c r="S314" s="184">
        <v>0</v>
      </c>
      <c r="T314" s="185">
        <f>S314*H314</f>
        <v>0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186" t="s">
        <v>252</v>
      </c>
      <c r="AT314" s="186" t="s">
        <v>136</v>
      </c>
      <c r="AU314" s="186" t="s">
        <v>80</v>
      </c>
      <c r="AY314" s="19" t="s">
        <v>133</v>
      </c>
      <c r="BE314" s="187">
        <f>IF(N314="základní",J314,0)</f>
        <v>1137.8</v>
      </c>
      <c r="BF314" s="187">
        <f>IF(N314="snížená",J314,0)</f>
        <v>0</v>
      </c>
      <c r="BG314" s="187">
        <f>IF(N314="zákl. přenesená",J314,0)</f>
        <v>0</v>
      </c>
      <c r="BH314" s="187">
        <f>IF(N314="sníž. přenesená",J314,0)</f>
        <v>0</v>
      </c>
      <c r="BI314" s="187">
        <f>IF(N314="nulová",J314,0)</f>
        <v>0</v>
      </c>
      <c r="BJ314" s="19" t="s">
        <v>78</v>
      </c>
      <c r="BK314" s="187">
        <f>ROUND(I314*H314,2)</f>
        <v>1137.8</v>
      </c>
      <c r="BL314" s="19" t="s">
        <v>252</v>
      </c>
      <c r="BM314" s="186" t="s">
        <v>633</v>
      </c>
    </row>
    <row r="315" spans="1:65" s="2" customFormat="1" ht="19.2">
      <c r="A315" s="36"/>
      <c r="B315" s="37"/>
      <c r="C315" s="38"/>
      <c r="D315" s="188" t="s">
        <v>143</v>
      </c>
      <c r="E315" s="38"/>
      <c r="F315" s="189" t="s">
        <v>634</v>
      </c>
      <c r="G315" s="38"/>
      <c r="H315" s="38"/>
      <c r="I315" s="190"/>
      <c r="J315" s="38"/>
      <c r="K315" s="38"/>
      <c r="L315" s="41"/>
      <c r="M315" s="191"/>
      <c r="N315" s="192"/>
      <c r="O315" s="66"/>
      <c r="P315" s="66"/>
      <c r="Q315" s="66"/>
      <c r="R315" s="66"/>
      <c r="S315" s="66"/>
      <c r="T315" s="67"/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T315" s="19" t="s">
        <v>143</v>
      </c>
      <c r="AU315" s="19" t="s">
        <v>80</v>
      </c>
    </row>
    <row r="316" spans="1:65" s="2" customFormat="1">
      <c r="A316" s="36"/>
      <c r="B316" s="37"/>
      <c r="C316" s="38"/>
      <c r="D316" s="193" t="s">
        <v>145</v>
      </c>
      <c r="E316" s="38"/>
      <c r="F316" s="194" t="s">
        <v>635</v>
      </c>
      <c r="G316" s="38"/>
      <c r="H316" s="38"/>
      <c r="I316" s="190"/>
      <c r="J316" s="38"/>
      <c r="K316" s="38"/>
      <c r="L316" s="41"/>
      <c r="M316" s="191"/>
      <c r="N316" s="192"/>
      <c r="O316" s="66"/>
      <c r="P316" s="66"/>
      <c r="Q316" s="66"/>
      <c r="R316" s="66"/>
      <c r="S316" s="66"/>
      <c r="T316" s="67"/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T316" s="19" t="s">
        <v>145</v>
      </c>
      <c r="AU316" s="19" t="s">
        <v>80</v>
      </c>
    </row>
    <row r="317" spans="1:65" s="12" customFormat="1" ht="22.8" customHeight="1">
      <c r="B317" s="159"/>
      <c r="C317" s="160"/>
      <c r="D317" s="161" t="s">
        <v>69</v>
      </c>
      <c r="E317" s="173" t="s">
        <v>259</v>
      </c>
      <c r="F317" s="173" t="s">
        <v>260</v>
      </c>
      <c r="G317" s="160"/>
      <c r="H317" s="160"/>
      <c r="I317" s="163"/>
      <c r="J317" s="174">
        <f>BK317</f>
        <v>77949.98000000001</v>
      </c>
      <c r="K317" s="160"/>
      <c r="L317" s="165"/>
      <c r="M317" s="166"/>
      <c r="N317" s="167"/>
      <c r="O317" s="167"/>
      <c r="P317" s="168">
        <f>SUM(P318:P356)</f>
        <v>0</v>
      </c>
      <c r="Q317" s="167"/>
      <c r="R317" s="168">
        <f>SUM(R318:R356)</f>
        <v>1.4704438399999997</v>
      </c>
      <c r="S317" s="167"/>
      <c r="T317" s="169">
        <f>SUM(T318:T356)</f>
        <v>0</v>
      </c>
      <c r="AR317" s="170" t="s">
        <v>80</v>
      </c>
      <c r="AT317" s="171" t="s">
        <v>69</v>
      </c>
      <c r="AU317" s="171" t="s">
        <v>78</v>
      </c>
      <c r="AY317" s="170" t="s">
        <v>133</v>
      </c>
      <c r="BK317" s="172">
        <f>SUM(BK318:BK356)</f>
        <v>77949.98000000001</v>
      </c>
    </row>
    <row r="318" spans="1:65" s="2" customFormat="1" ht="16.5" customHeight="1">
      <c r="A318" s="36"/>
      <c r="B318" s="37"/>
      <c r="C318" s="175" t="s">
        <v>636</v>
      </c>
      <c r="D318" s="175" t="s">
        <v>136</v>
      </c>
      <c r="E318" s="176" t="s">
        <v>637</v>
      </c>
      <c r="F318" s="177" t="s">
        <v>638</v>
      </c>
      <c r="G318" s="178" t="s">
        <v>139</v>
      </c>
      <c r="H318" s="179">
        <v>36.4</v>
      </c>
      <c r="I318" s="180">
        <v>13.8</v>
      </c>
      <c r="J318" s="181">
        <f>ROUND(I318*H318,2)</f>
        <v>502.32</v>
      </c>
      <c r="K318" s="177" t="s">
        <v>140</v>
      </c>
      <c r="L318" s="41"/>
      <c r="M318" s="182" t="s">
        <v>19</v>
      </c>
      <c r="N318" s="183" t="s">
        <v>41</v>
      </c>
      <c r="O318" s="66"/>
      <c r="P318" s="184">
        <f>O318*H318</f>
        <v>0</v>
      </c>
      <c r="Q318" s="184">
        <v>0</v>
      </c>
      <c r="R318" s="184">
        <f>Q318*H318</f>
        <v>0</v>
      </c>
      <c r="S318" s="184">
        <v>0</v>
      </c>
      <c r="T318" s="185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186" t="s">
        <v>252</v>
      </c>
      <c r="AT318" s="186" t="s">
        <v>136</v>
      </c>
      <c r="AU318" s="186" t="s">
        <v>80</v>
      </c>
      <c r="AY318" s="19" t="s">
        <v>133</v>
      </c>
      <c r="BE318" s="187">
        <f>IF(N318="základní",J318,0)</f>
        <v>502.32</v>
      </c>
      <c r="BF318" s="187">
        <f>IF(N318="snížená",J318,0)</f>
        <v>0</v>
      </c>
      <c r="BG318" s="187">
        <f>IF(N318="zákl. přenesená",J318,0)</f>
        <v>0</v>
      </c>
      <c r="BH318" s="187">
        <f>IF(N318="sníž. přenesená",J318,0)</f>
        <v>0</v>
      </c>
      <c r="BI318" s="187">
        <f>IF(N318="nulová",J318,0)</f>
        <v>0</v>
      </c>
      <c r="BJ318" s="19" t="s">
        <v>78</v>
      </c>
      <c r="BK318" s="187">
        <f>ROUND(I318*H318,2)</f>
        <v>502.32</v>
      </c>
      <c r="BL318" s="19" t="s">
        <v>252</v>
      </c>
      <c r="BM318" s="186" t="s">
        <v>639</v>
      </c>
    </row>
    <row r="319" spans="1:65" s="2" customFormat="1">
      <c r="A319" s="36"/>
      <c r="B319" s="37"/>
      <c r="C319" s="38"/>
      <c r="D319" s="188" t="s">
        <v>143</v>
      </c>
      <c r="E319" s="38"/>
      <c r="F319" s="189" t="s">
        <v>640</v>
      </c>
      <c r="G319" s="38"/>
      <c r="H319" s="38"/>
      <c r="I319" s="190"/>
      <c r="J319" s="38"/>
      <c r="K319" s="38"/>
      <c r="L319" s="41"/>
      <c r="M319" s="191"/>
      <c r="N319" s="192"/>
      <c r="O319" s="66"/>
      <c r="P319" s="66"/>
      <c r="Q319" s="66"/>
      <c r="R319" s="66"/>
      <c r="S319" s="66"/>
      <c r="T319" s="67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T319" s="19" t="s">
        <v>143</v>
      </c>
      <c r="AU319" s="19" t="s">
        <v>80</v>
      </c>
    </row>
    <row r="320" spans="1:65" s="2" customFormat="1">
      <c r="A320" s="36"/>
      <c r="B320" s="37"/>
      <c r="C320" s="38"/>
      <c r="D320" s="193" t="s">
        <v>145</v>
      </c>
      <c r="E320" s="38"/>
      <c r="F320" s="194" t="s">
        <v>641</v>
      </c>
      <c r="G320" s="38"/>
      <c r="H320" s="38"/>
      <c r="I320" s="190"/>
      <c r="J320" s="38"/>
      <c r="K320" s="38"/>
      <c r="L320" s="41"/>
      <c r="M320" s="191"/>
      <c r="N320" s="192"/>
      <c r="O320" s="66"/>
      <c r="P320" s="66"/>
      <c r="Q320" s="66"/>
      <c r="R320" s="66"/>
      <c r="S320" s="66"/>
      <c r="T320" s="67"/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T320" s="19" t="s">
        <v>145</v>
      </c>
      <c r="AU320" s="19" t="s">
        <v>80</v>
      </c>
    </row>
    <row r="321" spans="1:65" s="13" customFormat="1">
      <c r="B321" s="195"/>
      <c r="C321" s="196"/>
      <c r="D321" s="188" t="s">
        <v>147</v>
      </c>
      <c r="E321" s="197" t="s">
        <v>19</v>
      </c>
      <c r="F321" s="198" t="s">
        <v>536</v>
      </c>
      <c r="G321" s="196"/>
      <c r="H321" s="199">
        <v>36.4</v>
      </c>
      <c r="I321" s="200"/>
      <c r="J321" s="196"/>
      <c r="K321" s="196"/>
      <c r="L321" s="201"/>
      <c r="M321" s="202"/>
      <c r="N321" s="203"/>
      <c r="O321" s="203"/>
      <c r="P321" s="203"/>
      <c r="Q321" s="203"/>
      <c r="R321" s="203"/>
      <c r="S321" s="203"/>
      <c r="T321" s="204"/>
      <c r="AT321" s="205" t="s">
        <v>147</v>
      </c>
      <c r="AU321" s="205" t="s">
        <v>80</v>
      </c>
      <c r="AV321" s="13" t="s">
        <v>80</v>
      </c>
      <c r="AW321" s="13" t="s">
        <v>31</v>
      </c>
      <c r="AX321" s="13" t="s">
        <v>78</v>
      </c>
      <c r="AY321" s="205" t="s">
        <v>133</v>
      </c>
    </row>
    <row r="322" spans="1:65" s="2" customFormat="1" ht="16.5" customHeight="1">
      <c r="A322" s="36"/>
      <c r="B322" s="37"/>
      <c r="C322" s="175" t="s">
        <v>642</v>
      </c>
      <c r="D322" s="175" t="s">
        <v>136</v>
      </c>
      <c r="E322" s="176" t="s">
        <v>643</v>
      </c>
      <c r="F322" s="177" t="s">
        <v>644</v>
      </c>
      <c r="G322" s="178" t="s">
        <v>139</v>
      </c>
      <c r="H322" s="179">
        <v>36.4</v>
      </c>
      <c r="I322" s="180">
        <v>53</v>
      </c>
      <c r="J322" s="181">
        <f>ROUND(I322*H322,2)</f>
        <v>1929.2</v>
      </c>
      <c r="K322" s="177" t="s">
        <v>140</v>
      </c>
      <c r="L322" s="41"/>
      <c r="M322" s="182" t="s">
        <v>19</v>
      </c>
      <c r="N322" s="183" t="s">
        <v>41</v>
      </c>
      <c r="O322" s="66"/>
      <c r="P322" s="184">
        <f>O322*H322</f>
        <v>0</v>
      </c>
      <c r="Q322" s="184">
        <v>2.9999999999999997E-4</v>
      </c>
      <c r="R322" s="184">
        <f>Q322*H322</f>
        <v>1.0919999999999999E-2</v>
      </c>
      <c r="S322" s="184">
        <v>0</v>
      </c>
      <c r="T322" s="185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186" t="s">
        <v>252</v>
      </c>
      <c r="AT322" s="186" t="s">
        <v>136</v>
      </c>
      <c r="AU322" s="186" t="s">
        <v>80</v>
      </c>
      <c r="AY322" s="19" t="s">
        <v>133</v>
      </c>
      <c r="BE322" s="187">
        <f>IF(N322="základní",J322,0)</f>
        <v>1929.2</v>
      </c>
      <c r="BF322" s="187">
        <f>IF(N322="snížená",J322,0)</f>
        <v>0</v>
      </c>
      <c r="BG322" s="187">
        <f>IF(N322="zákl. přenesená",J322,0)</f>
        <v>0</v>
      </c>
      <c r="BH322" s="187">
        <f>IF(N322="sníž. přenesená",J322,0)</f>
        <v>0</v>
      </c>
      <c r="BI322" s="187">
        <f>IF(N322="nulová",J322,0)</f>
        <v>0</v>
      </c>
      <c r="BJ322" s="19" t="s">
        <v>78</v>
      </c>
      <c r="BK322" s="187">
        <f>ROUND(I322*H322,2)</f>
        <v>1929.2</v>
      </c>
      <c r="BL322" s="19" t="s">
        <v>252</v>
      </c>
      <c r="BM322" s="186" t="s">
        <v>645</v>
      </c>
    </row>
    <row r="323" spans="1:65" s="2" customFormat="1">
      <c r="A323" s="36"/>
      <c r="B323" s="37"/>
      <c r="C323" s="38"/>
      <c r="D323" s="188" t="s">
        <v>143</v>
      </c>
      <c r="E323" s="38"/>
      <c r="F323" s="189" t="s">
        <v>646</v>
      </c>
      <c r="G323" s="38"/>
      <c r="H323" s="38"/>
      <c r="I323" s="190"/>
      <c r="J323" s="38"/>
      <c r="K323" s="38"/>
      <c r="L323" s="41"/>
      <c r="M323" s="191"/>
      <c r="N323" s="192"/>
      <c r="O323" s="66"/>
      <c r="P323" s="66"/>
      <c r="Q323" s="66"/>
      <c r="R323" s="66"/>
      <c r="S323" s="66"/>
      <c r="T323" s="67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T323" s="19" t="s">
        <v>143</v>
      </c>
      <c r="AU323" s="19" t="s">
        <v>80</v>
      </c>
    </row>
    <row r="324" spans="1:65" s="2" customFormat="1">
      <c r="A324" s="36"/>
      <c r="B324" s="37"/>
      <c r="C324" s="38"/>
      <c r="D324" s="193" t="s">
        <v>145</v>
      </c>
      <c r="E324" s="38"/>
      <c r="F324" s="194" t="s">
        <v>647</v>
      </c>
      <c r="G324" s="38"/>
      <c r="H324" s="38"/>
      <c r="I324" s="190"/>
      <c r="J324" s="38"/>
      <c r="K324" s="38"/>
      <c r="L324" s="41"/>
      <c r="M324" s="191"/>
      <c r="N324" s="192"/>
      <c r="O324" s="66"/>
      <c r="P324" s="66"/>
      <c r="Q324" s="66"/>
      <c r="R324" s="66"/>
      <c r="S324" s="66"/>
      <c r="T324" s="67"/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T324" s="19" t="s">
        <v>145</v>
      </c>
      <c r="AU324" s="19" t="s">
        <v>80</v>
      </c>
    </row>
    <row r="325" spans="1:65" s="2" customFormat="1" ht="16.5" customHeight="1">
      <c r="A325" s="36"/>
      <c r="B325" s="37"/>
      <c r="C325" s="175" t="s">
        <v>648</v>
      </c>
      <c r="D325" s="175" t="s">
        <v>136</v>
      </c>
      <c r="E325" s="176" t="s">
        <v>649</v>
      </c>
      <c r="F325" s="177" t="s">
        <v>650</v>
      </c>
      <c r="G325" s="178" t="s">
        <v>139</v>
      </c>
      <c r="H325" s="179">
        <v>36.4</v>
      </c>
      <c r="I325" s="180">
        <v>280</v>
      </c>
      <c r="J325" s="181">
        <f>ROUND(I325*H325,2)</f>
        <v>10192</v>
      </c>
      <c r="K325" s="177" t="s">
        <v>140</v>
      </c>
      <c r="L325" s="41"/>
      <c r="M325" s="182" t="s">
        <v>19</v>
      </c>
      <c r="N325" s="183" t="s">
        <v>41</v>
      </c>
      <c r="O325" s="66"/>
      <c r="P325" s="184">
        <f>O325*H325</f>
        <v>0</v>
      </c>
      <c r="Q325" s="184">
        <v>4.5500000000000002E-3</v>
      </c>
      <c r="R325" s="184">
        <f>Q325*H325</f>
        <v>0.16561999999999999</v>
      </c>
      <c r="S325" s="184">
        <v>0</v>
      </c>
      <c r="T325" s="185">
        <f>S325*H325</f>
        <v>0</v>
      </c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R325" s="186" t="s">
        <v>252</v>
      </c>
      <c r="AT325" s="186" t="s">
        <v>136</v>
      </c>
      <c r="AU325" s="186" t="s">
        <v>80</v>
      </c>
      <c r="AY325" s="19" t="s">
        <v>133</v>
      </c>
      <c r="BE325" s="187">
        <f>IF(N325="základní",J325,0)</f>
        <v>10192</v>
      </c>
      <c r="BF325" s="187">
        <f>IF(N325="snížená",J325,0)</f>
        <v>0</v>
      </c>
      <c r="BG325" s="187">
        <f>IF(N325="zákl. přenesená",J325,0)</f>
        <v>0</v>
      </c>
      <c r="BH325" s="187">
        <f>IF(N325="sníž. přenesená",J325,0)</f>
        <v>0</v>
      </c>
      <c r="BI325" s="187">
        <f>IF(N325="nulová",J325,0)</f>
        <v>0</v>
      </c>
      <c r="BJ325" s="19" t="s">
        <v>78</v>
      </c>
      <c r="BK325" s="187">
        <f>ROUND(I325*H325,2)</f>
        <v>10192</v>
      </c>
      <c r="BL325" s="19" t="s">
        <v>252</v>
      </c>
      <c r="BM325" s="186" t="s">
        <v>651</v>
      </c>
    </row>
    <row r="326" spans="1:65" s="2" customFormat="1">
      <c r="A326" s="36"/>
      <c r="B326" s="37"/>
      <c r="C326" s="38"/>
      <c r="D326" s="188" t="s">
        <v>143</v>
      </c>
      <c r="E326" s="38"/>
      <c r="F326" s="189" t="s">
        <v>652</v>
      </c>
      <c r="G326" s="38"/>
      <c r="H326" s="38"/>
      <c r="I326" s="190"/>
      <c r="J326" s="38"/>
      <c r="K326" s="38"/>
      <c r="L326" s="41"/>
      <c r="M326" s="191"/>
      <c r="N326" s="192"/>
      <c r="O326" s="66"/>
      <c r="P326" s="66"/>
      <c r="Q326" s="66"/>
      <c r="R326" s="66"/>
      <c r="S326" s="66"/>
      <c r="T326" s="67"/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T326" s="19" t="s">
        <v>143</v>
      </c>
      <c r="AU326" s="19" t="s">
        <v>80</v>
      </c>
    </row>
    <row r="327" spans="1:65" s="2" customFormat="1">
      <c r="A327" s="36"/>
      <c r="B327" s="37"/>
      <c r="C327" s="38"/>
      <c r="D327" s="193" t="s">
        <v>145</v>
      </c>
      <c r="E327" s="38"/>
      <c r="F327" s="194" t="s">
        <v>653</v>
      </c>
      <c r="G327" s="38"/>
      <c r="H327" s="38"/>
      <c r="I327" s="190"/>
      <c r="J327" s="38"/>
      <c r="K327" s="38"/>
      <c r="L327" s="41"/>
      <c r="M327" s="191"/>
      <c r="N327" s="192"/>
      <c r="O327" s="66"/>
      <c r="P327" s="66"/>
      <c r="Q327" s="66"/>
      <c r="R327" s="66"/>
      <c r="S327" s="66"/>
      <c r="T327" s="67"/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T327" s="19" t="s">
        <v>145</v>
      </c>
      <c r="AU327" s="19" t="s">
        <v>80</v>
      </c>
    </row>
    <row r="328" spans="1:65" s="2" customFormat="1" ht="21.75" customHeight="1">
      <c r="A328" s="36"/>
      <c r="B328" s="37"/>
      <c r="C328" s="175" t="s">
        <v>654</v>
      </c>
      <c r="D328" s="175" t="s">
        <v>136</v>
      </c>
      <c r="E328" s="176" t="s">
        <v>655</v>
      </c>
      <c r="F328" s="177" t="s">
        <v>656</v>
      </c>
      <c r="G328" s="178" t="s">
        <v>186</v>
      </c>
      <c r="H328" s="179">
        <v>15.48</v>
      </c>
      <c r="I328" s="180">
        <v>120</v>
      </c>
      <c r="J328" s="181">
        <f>ROUND(I328*H328,2)</f>
        <v>1857.6</v>
      </c>
      <c r="K328" s="177" t="s">
        <v>140</v>
      </c>
      <c r="L328" s="41"/>
      <c r="M328" s="182" t="s">
        <v>19</v>
      </c>
      <c r="N328" s="183" t="s">
        <v>41</v>
      </c>
      <c r="O328" s="66"/>
      <c r="P328" s="184">
        <f>O328*H328</f>
        <v>0</v>
      </c>
      <c r="Q328" s="184">
        <v>4.2999999999999999E-4</v>
      </c>
      <c r="R328" s="184">
        <f>Q328*H328</f>
        <v>6.6563999999999998E-3</v>
      </c>
      <c r="S328" s="184">
        <v>0</v>
      </c>
      <c r="T328" s="185">
        <f>S328*H328</f>
        <v>0</v>
      </c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R328" s="186" t="s">
        <v>252</v>
      </c>
      <c r="AT328" s="186" t="s">
        <v>136</v>
      </c>
      <c r="AU328" s="186" t="s">
        <v>80</v>
      </c>
      <c r="AY328" s="19" t="s">
        <v>133</v>
      </c>
      <c r="BE328" s="187">
        <f>IF(N328="základní",J328,0)</f>
        <v>1857.6</v>
      </c>
      <c r="BF328" s="187">
        <f>IF(N328="snížená",J328,0)</f>
        <v>0</v>
      </c>
      <c r="BG328" s="187">
        <f>IF(N328="zákl. přenesená",J328,0)</f>
        <v>0</v>
      </c>
      <c r="BH328" s="187">
        <f>IF(N328="sníž. přenesená",J328,0)</f>
        <v>0</v>
      </c>
      <c r="BI328" s="187">
        <f>IF(N328="nulová",J328,0)</f>
        <v>0</v>
      </c>
      <c r="BJ328" s="19" t="s">
        <v>78</v>
      </c>
      <c r="BK328" s="187">
        <f>ROUND(I328*H328,2)</f>
        <v>1857.6</v>
      </c>
      <c r="BL328" s="19" t="s">
        <v>252</v>
      </c>
      <c r="BM328" s="186" t="s">
        <v>657</v>
      </c>
    </row>
    <row r="329" spans="1:65" s="2" customFormat="1">
      <c r="A329" s="36"/>
      <c r="B329" s="37"/>
      <c r="C329" s="38"/>
      <c r="D329" s="188" t="s">
        <v>143</v>
      </c>
      <c r="E329" s="38"/>
      <c r="F329" s="189" t="s">
        <v>658</v>
      </c>
      <c r="G329" s="38"/>
      <c r="H329" s="38"/>
      <c r="I329" s="190"/>
      <c r="J329" s="38"/>
      <c r="K329" s="38"/>
      <c r="L329" s="41"/>
      <c r="M329" s="191"/>
      <c r="N329" s="192"/>
      <c r="O329" s="66"/>
      <c r="P329" s="66"/>
      <c r="Q329" s="66"/>
      <c r="R329" s="66"/>
      <c r="S329" s="66"/>
      <c r="T329" s="67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T329" s="19" t="s">
        <v>143</v>
      </c>
      <c r="AU329" s="19" t="s">
        <v>80</v>
      </c>
    </row>
    <row r="330" spans="1:65" s="2" customFormat="1">
      <c r="A330" s="36"/>
      <c r="B330" s="37"/>
      <c r="C330" s="38"/>
      <c r="D330" s="193" t="s">
        <v>145</v>
      </c>
      <c r="E330" s="38"/>
      <c r="F330" s="194" t="s">
        <v>659</v>
      </c>
      <c r="G330" s="38"/>
      <c r="H330" s="38"/>
      <c r="I330" s="190"/>
      <c r="J330" s="38"/>
      <c r="K330" s="38"/>
      <c r="L330" s="41"/>
      <c r="M330" s="191"/>
      <c r="N330" s="192"/>
      <c r="O330" s="66"/>
      <c r="P330" s="66"/>
      <c r="Q330" s="66"/>
      <c r="R330" s="66"/>
      <c r="S330" s="66"/>
      <c r="T330" s="67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T330" s="19" t="s">
        <v>145</v>
      </c>
      <c r="AU330" s="19" t="s">
        <v>80</v>
      </c>
    </row>
    <row r="331" spans="1:65" s="13" customFormat="1">
      <c r="B331" s="195"/>
      <c r="C331" s="196"/>
      <c r="D331" s="188" t="s">
        <v>147</v>
      </c>
      <c r="E331" s="197" t="s">
        <v>19</v>
      </c>
      <c r="F331" s="198" t="s">
        <v>660</v>
      </c>
      <c r="G331" s="196"/>
      <c r="H331" s="199">
        <v>5.38</v>
      </c>
      <c r="I331" s="200"/>
      <c r="J331" s="196"/>
      <c r="K331" s="196"/>
      <c r="L331" s="201"/>
      <c r="M331" s="202"/>
      <c r="N331" s="203"/>
      <c r="O331" s="203"/>
      <c r="P331" s="203"/>
      <c r="Q331" s="203"/>
      <c r="R331" s="203"/>
      <c r="S331" s="203"/>
      <c r="T331" s="204"/>
      <c r="AT331" s="205" t="s">
        <v>147</v>
      </c>
      <c r="AU331" s="205" t="s">
        <v>80</v>
      </c>
      <c r="AV331" s="13" t="s">
        <v>80</v>
      </c>
      <c r="AW331" s="13" t="s">
        <v>31</v>
      </c>
      <c r="AX331" s="13" t="s">
        <v>70</v>
      </c>
      <c r="AY331" s="205" t="s">
        <v>133</v>
      </c>
    </row>
    <row r="332" spans="1:65" s="13" customFormat="1">
      <c r="B332" s="195"/>
      <c r="C332" s="196"/>
      <c r="D332" s="188" t="s">
        <v>147</v>
      </c>
      <c r="E332" s="197" t="s">
        <v>19</v>
      </c>
      <c r="F332" s="198" t="s">
        <v>661</v>
      </c>
      <c r="G332" s="196"/>
      <c r="H332" s="199">
        <v>8.25</v>
      </c>
      <c r="I332" s="200"/>
      <c r="J332" s="196"/>
      <c r="K332" s="196"/>
      <c r="L332" s="201"/>
      <c r="M332" s="202"/>
      <c r="N332" s="203"/>
      <c r="O332" s="203"/>
      <c r="P332" s="203"/>
      <c r="Q332" s="203"/>
      <c r="R332" s="203"/>
      <c r="S332" s="203"/>
      <c r="T332" s="204"/>
      <c r="AT332" s="205" t="s">
        <v>147</v>
      </c>
      <c r="AU332" s="205" t="s">
        <v>80</v>
      </c>
      <c r="AV332" s="13" t="s">
        <v>80</v>
      </c>
      <c r="AW332" s="13" t="s">
        <v>31</v>
      </c>
      <c r="AX332" s="13" t="s">
        <v>70</v>
      </c>
      <c r="AY332" s="205" t="s">
        <v>133</v>
      </c>
    </row>
    <row r="333" spans="1:65" s="13" customFormat="1">
      <c r="B333" s="195"/>
      <c r="C333" s="196"/>
      <c r="D333" s="188" t="s">
        <v>147</v>
      </c>
      <c r="E333" s="197" t="s">
        <v>19</v>
      </c>
      <c r="F333" s="198" t="s">
        <v>662</v>
      </c>
      <c r="G333" s="196"/>
      <c r="H333" s="199">
        <v>1.85</v>
      </c>
      <c r="I333" s="200"/>
      <c r="J333" s="196"/>
      <c r="K333" s="196"/>
      <c r="L333" s="201"/>
      <c r="M333" s="202"/>
      <c r="N333" s="203"/>
      <c r="O333" s="203"/>
      <c r="P333" s="203"/>
      <c r="Q333" s="203"/>
      <c r="R333" s="203"/>
      <c r="S333" s="203"/>
      <c r="T333" s="204"/>
      <c r="AT333" s="205" t="s">
        <v>147</v>
      </c>
      <c r="AU333" s="205" t="s">
        <v>80</v>
      </c>
      <c r="AV333" s="13" t="s">
        <v>80</v>
      </c>
      <c r="AW333" s="13" t="s">
        <v>31</v>
      </c>
      <c r="AX333" s="13" t="s">
        <v>70</v>
      </c>
      <c r="AY333" s="205" t="s">
        <v>133</v>
      </c>
    </row>
    <row r="334" spans="1:65" s="14" customFormat="1">
      <c r="B334" s="206"/>
      <c r="C334" s="207"/>
      <c r="D334" s="188" t="s">
        <v>147</v>
      </c>
      <c r="E334" s="208" t="s">
        <v>19</v>
      </c>
      <c r="F334" s="209" t="s">
        <v>165</v>
      </c>
      <c r="G334" s="207"/>
      <c r="H334" s="210">
        <v>15.48</v>
      </c>
      <c r="I334" s="211"/>
      <c r="J334" s="207"/>
      <c r="K334" s="207"/>
      <c r="L334" s="212"/>
      <c r="M334" s="213"/>
      <c r="N334" s="214"/>
      <c r="O334" s="214"/>
      <c r="P334" s="214"/>
      <c r="Q334" s="214"/>
      <c r="R334" s="214"/>
      <c r="S334" s="214"/>
      <c r="T334" s="215"/>
      <c r="AT334" s="216" t="s">
        <v>147</v>
      </c>
      <c r="AU334" s="216" t="s">
        <v>80</v>
      </c>
      <c r="AV334" s="14" t="s">
        <v>141</v>
      </c>
      <c r="AW334" s="14" t="s">
        <v>31</v>
      </c>
      <c r="AX334" s="14" t="s">
        <v>78</v>
      </c>
      <c r="AY334" s="216" t="s">
        <v>133</v>
      </c>
    </row>
    <row r="335" spans="1:65" s="2" customFormat="1" ht="16.5" customHeight="1">
      <c r="A335" s="36"/>
      <c r="B335" s="37"/>
      <c r="C335" s="230" t="s">
        <v>663</v>
      </c>
      <c r="D335" s="230" t="s">
        <v>336</v>
      </c>
      <c r="E335" s="231" t="s">
        <v>664</v>
      </c>
      <c r="F335" s="232" t="s">
        <v>665</v>
      </c>
      <c r="G335" s="233" t="s">
        <v>186</v>
      </c>
      <c r="H335" s="234">
        <v>17.027999999999999</v>
      </c>
      <c r="I335" s="235">
        <v>450</v>
      </c>
      <c r="J335" s="236">
        <f>ROUND(I335*H335,2)</f>
        <v>7662.6</v>
      </c>
      <c r="K335" s="232" t="s">
        <v>140</v>
      </c>
      <c r="L335" s="237"/>
      <c r="M335" s="238" t="s">
        <v>19</v>
      </c>
      <c r="N335" s="239" t="s">
        <v>41</v>
      </c>
      <c r="O335" s="66"/>
      <c r="P335" s="184">
        <f>O335*H335</f>
        <v>0</v>
      </c>
      <c r="Q335" s="184">
        <v>1.98E-3</v>
      </c>
      <c r="R335" s="184">
        <f>Q335*H335</f>
        <v>3.3715439999999999E-2</v>
      </c>
      <c r="S335" s="184">
        <v>0</v>
      </c>
      <c r="T335" s="185">
        <f>S335*H335</f>
        <v>0</v>
      </c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R335" s="186" t="s">
        <v>497</v>
      </c>
      <c r="AT335" s="186" t="s">
        <v>336</v>
      </c>
      <c r="AU335" s="186" t="s">
        <v>80</v>
      </c>
      <c r="AY335" s="19" t="s">
        <v>133</v>
      </c>
      <c r="BE335" s="187">
        <f>IF(N335="základní",J335,0)</f>
        <v>7662.6</v>
      </c>
      <c r="BF335" s="187">
        <f>IF(N335="snížená",J335,0)</f>
        <v>0</v>
      </c>
      <c r="BG335" s="187">
        <f>IF(N335="zákl. přenesená",J335,0)</f>
        <v>0</v>
      </c>
      <c r="BH335" s="187">
        <f>IF(N335="sníž. přenesená",J335,0)</f>
        <v>0</v>
      </c>
      <c r="BI335" s="187">
        <f>IF(N335="nulová",J335,0)</f>
        <v>0</v>
      </c>
      <c r="BJ335" s="19" t="s">
        <v>78</v>
      </c>
      <c r="BK335" s="187">
        <f>ROUND(I335*H335,2)</f>
        <v>7662.6</v>
      </c>
      <c r="BL335" s="19" t="s">
        <v>252</v>
      </c>
      <c r="BM335" s="186" t="s">
        <v>666</v>
      </c>
    </row>
    <row r="336" spans="1:65" s="2" customFormat="1">
      <c r="A336" s="36"/>
      <c r="B336" s="37"/>
      <c r="C336" s="38"/>
      <c r="D336" s="188" t="s">
        <v>143</v>
      </c>
      <c r="E336" s="38"/>
      <c r="F336" s="189" t="s">
        <v>665</v>
      </c>
      <c r="G336" s="38"/>
      <c r="H336" s="38"/>
      <c r="I336" s="190"/>
      <c r="J336" s="38"/>
      <c r="K336" s="38"/>
      <c r="L336" s="41"/>
      <c r="M336" s="191"/>
      <c r="N336" s="192"/>
      <c r="O336" s="66"/>
      <c r="P336" s="66"/>
      <c r="Q336" s="66"/>
      <c r="R336" s="66"/>
      <c r="S336" s="66"/>
      <c r="T336" s="67"/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T336" s="19" t="s">
        <v>143</v>
      </c>
      <c r="AU336" s="19" t="s">
        <v>80</v>
      </c>
    </row>
    <row r="337" spans="1:65" s="13" customFormat="1">
      <c r="B337" s="195"/>
      <c r="C337" s="196"/>
      <c r="D337" s="188" t="s">
        <v>147</v>
      </c>
      <c r="E337" s="196"/>
      <c r="F337" s="198" t="s">
        <v>667</v>
      </c>
      <c r="G337" s="196"/>
      <c r="H337" s="199">
        <v>17.027999999999999</v>
      </c>
      <c r="I337" s="200"/>
      <c r="J337" s="196"/>
      <c r="K337" s="196"/>
      <c r="L337" s="201"/>
      <c r="M337" s="202"/>
      <c r="N337" s="203"/>
      <c r="O337" s="203"/>
      <c r="P337" s="203"/>
      <c r="Q337" s="203"/>
      <c r="R337" s="203"/>
      <c r="S337" s="203"/>
      <c r="T337" s="204"/>
      <c r="AT337" s="205" t="s">
        <v>147</v>
      </c>
      <c r="AU337" s="205" t="s">
        <v>80</v>
      </c>
      <c r="AV337" s="13" t="s">
        <v>80</v>
      </c>
      <c r="AW337" s="13" t="s">
        <v>4</v>
      </c>
      <c r="AX337" s="13" t="s">
        <v>78</v>
      </c>
      <c r="AY337" s="205" t="s">
        <v>133</v>
      </c>
    </row>
    <row r="338" spans="1:65" s="2" customFormat="1" ht="24.15" customHeight="1">
      <c r="A338" s="36"/>
      <c r="B338" s="37"/>
      <c r="C338" s="175" t="s">
        <v>668</v>
      </c>
      <c r="D338" s="175" t="s">
        <v>136</v>
      </c>
      <c r="E338" s="176" t="s">
        <v>669</v>
      </c>
      <c r="F338" s="177" t="s">
        <v>670</v>
      </c>
      <c r="G338" s="178" t="s">
        <v>139</v>
      </c>
      <c r="H338" s="179">
        <v>36.4</v>
      </c>
      <c r="I338" s="180">
        <v>650</v>
      </c>
      <c r="J338" s="181">
        <f>ROUND(I338*H338,2)</f>
        <v>23660</v>
      </c>
      <c r="K338" s="177" t="s">
        <v>140</v>
      </c>
      <c r="L338" s="41"/>
      <c r="M338" s="182" t="s">
        <v>19</v>
      </c>
      <c r="N338" s="183" t="s">
        <v>41</v>
      </c>
      <c r="O338" s="66"/>
      <c r="P338" s="184">
        <f>O338*H338</f>
        <v>0</v>
      </c>
      <c r="Q338" s="184">
        <v>9.0299999999999998E-3</v>
      </c>
      <c r="R338" s="184">
        <f>Q338*H338</f>
        <v>0.32869199999999998</v>
      </c>
      <c r="S338" s="184">
        <v>0</v>
      </c>
      <c r="T338" s="185">
        <f>S338*H338</f>
        <v>0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186" t="s">
        <v>252</v>
      </c>
      <c r="AT338" s="186" t="s">
        <v>136</v>
      </c>
      <c r="AU338" s="186" t="s">
        <v>80</v>
      </c>
      <c r="AY338" s="19" t="s">
        <v>133</v>
      </c>
      <c r="BE338" s="187">
        <f>IF(N338="základní",J338,0)</f>
        <v>23660</v>
      </c>
      <c r="BF338" s="187">
        <f>IF(N338="snížená",J338,0)</f>
        <v>0</v>
      </c>
      <c r="BG338" s="187">
        <f>IF(N338="zákl. přenesená",J338,0)</f>
        <v>0</v>
      </c>
      <c r="BH338" s="187">
        <f>IF(N338="sníž. přenesená",J338,0)</f>
        <v>0</v>
      </c>
      <c r="BI338" s="187">
        <f>IF(N338="nulová",J338,0)</f>
        <v>0</v>
      </c>
      <c r="BJ338" s="19" t="s">
        <v>78</v>
      </c>
      <c r="BK338" s="187">
        <f>ROUND(I338*H338,2)</f>
        <v>23660</v>
      </c>
      <c r="BL338" s="19" t="s">
        <v>252</v>
      </c>
      <c r="BM338" s="186" t="s">
        <v>671</v>
      </c>
    </row>
    <row r="339" spans="1:65" s="2" customFormat="1" ht="19.2">
      <c r="A339" s="36"/>
      <c r="B339" s="37"/>
      <c r="C339" s="38"/>
      <c r="D339" s="188" t="s">
        <v>143</v>
      </c>
      <c r="E339" s="38"/>
      <c r="F339" s="189" t="s">
        <v>672</v>
      </c>
      <c r="G339" s="38"/>
      <c r="H339" s="38"/>
      <c r="I339" s="190"/>
      <c r="J339" s="38"/>
      <c r="K339" s="38"/>
      <c r="L339" s="41"/>
      <c r="M339" s="191"/>
      <c r="N339" s="192"/>
      <c r="O339" s="66"/>
      <c r="P339" s="66"/>
      <c r="Q339" s="66"/>
      <c r="R339" s="66"/>
      <c r="S339" s="66"/>
      <c r="T339" s="67"/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T339" s="19" t="s">
        <v>143</v>
      </c>
      <c r="AU339" s="19" t="s">
        <v>80</v>
      </c>
    </row>
    <row r="340" spans="1:65" s="2" customFormat="1">
      <c r="A340" s="36"/>
      <c r="B340" s="37"/>
      <c r="C340" s="38"/>
      <c r="D340" s="193" t="s">
        <v>145</v>
      </c>
      <c r="E340" s="38"/>
      <c r="F340" s="194" t="s">
        <v>673</v>
      </c>
      <c r="G340" s="38"/>
      <c r="H340" s="38"/>
      <c r="I340" s="190"/>
      <c r="J340" s="38"/>
      <c r="K340" s="38"/>
      <c r="L340" s="41"/>
      <c r="M340" s="191"/>
      <c r="N340" s="192"/>
      <c r="O340" s="66"/>
      <c r="P340" s="66"/>
      <c r="Q340" s="66"/>
      <c r="R340" s="66"/>
      <c r="S340" s="66"/>
      <c r="T340" s="67"/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T340" s="19" t="s">
        <v>145</v>
      </c>
      <c r="AU340" s="19" t="s">
        <v>80</v>
      </c>
    </row>
    <row r="341" spans="1:65" s="2" customFormat="1" ht="21.75" customHeight="1">
      <c r="A341" s="36"/>
      <c r="B341" s="37"/>
      <c r="C341" s="230" t="s">
        <v>674</v>
      </c>
      <c r="D341" s="230" t="s">
        <v>336</v>
      </c>
      <c r="E341" s="231" t="s">
        <v>675</v>
      </c>
      <c r="F341" s="232" t="s">
        <v>676</v>
      </c>
      <c r="G341" s="233" t="s">
        <v>139</v>
      </c>
      <c r="H341" s="234">
        <v>41.86</v>
      </c>
      <c r="I341" s="235">
        <v>650</v>
      </c>
      <c r="J341" s="236">
        <f>ROUND(I341*H341,2)</f>
        <v>27209</v>
      </c>
      <c r="K341" s="232" t="s">
        <v>140</v>
      </c>
      <c r="L341" s="237"/>
      <c r="M341" s="238" t="s">
        <v>19</v>
      </c>
      <c r="N341" s="239" t="s">
        <v>41</v>
      </c>
      <c r="O341" s="66"/>
      <c r="P341" s="184">
        <f>O341*H341</f>
        <v>0</v>
      </c>
      <c r="Q341" s="184">
        <v>2.1999999999999999E-2</v>
      </c>
      <c r="R341" s="184">
        <f>Q341*H341</f>
        <v>0.92091999999999996</v>
      </c>
      <c r="S341" s="184">
        <v>0</v>
      </c>
      <c r="T341" s="185">
        <f>S341*H341</f>
        <v>0</v>
      </c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R341" s="186" t="s">
        <v>497</v>
      </c>
      <c r="AT341" s="186" t="s">
        <v>336</v>
      </c>
      <c r="AU341" s="186" t="s">
        <v>80</v>
      </c>
      <c r="AY341" s="19" t="s">
        <v>133</v>
      </c>
      <c r="BE341" s="187">
        <f>IF(N341="základní",J341,0)</f>
        <v>27209</v>
      </c>
      <c r="BF341" s="187">
        <f>IF(N341="snížená",J341,0)</f>
        <v>0</v>
      </c>
      <c r="BG341" s="187">
        <f>IF(N341="zákl. přenesená",J341,0)</f>
        <v>0</v>
      </c>
      <c r="BH341" s="187">
        <f>IF(N341="sníž. přenesená",J341,0)</f>
        <v>0</v>
      </c>
      <c r="BI341" s="187">
        <f>IF(N341="nulová",J341,0)</f>
        <v>0</v>
      </c>
      <c r="BJ341" s="19" t="s">
        <v>78</v>
      </c>
      <c r="BK341" s="187">
        <f>ROUND(I341*H341,2)</f>
        <v>27209</v>
      </c>
      <c r="BL341" s="19" t="s">
        <v>252</v>
      </c>
      <c r="BM341" s="186" t="s">
        <v>677</v>
      </c>
    </row>
    <row r="342" spans="1:65" s="2" customFormat="1">
      <c r="A342" s="36"/>
      <c r="B342" s="37"/>
      <c r="C342" s="38"/>
      <c r="D342" s="188" t="s">
        <v>143</v>
      </c>
      <c r="E342" s="38"/>
      <c r="F342" s="189" t="s">
        <v>676</v>
      </c>
      <c r="G342" s="38"/>
      <c r="H342" s="38"/>
      <c r="I342" s="190"/>
      <c r="J342" s="38"/>
      <c r="K342" s="38"/>
      <c r="L342" s="41"/>
      <c r="M342" s="191"/>
      <c r="N342" s="192"/>
      <c r="O342" s="66"/>
      <c r="P342" s="66"/>
      <c r="Q342" s="66"/>
      <c r="R342" s="66"/>
      <c r="S342" s="66"/>
      <c r="T342" s="67"/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T342" s="19" t="s">
        <v>143</v>
      </c>
      <c r="AU342" s="19" t="s">
        <v>80</v>
      </c>
    </row>
    <row r="343" spans="1:65" s="13" customFormat="1">
      <c r="B343" s="195"/>
      <c r="C343" s="196"/>
      <c r="D343" s="188" t="s">
        <v>147</v>
      </c>
      <c r="E343" s="196"/>
      <c r="F343" s="198" t="s">
        <v>678</v>
      </c>
      <c r="G343" s="196"/>
      <c r="H343" s="199">
        <v>41.86</v>
      </c>
      <c r="I343" s="200"/>
      <c r="J343" s="196"/>
      <c r="K343" s="196"/>
      <c r="L343" s="201"/>
      <c r="M343" s="202"/>
      <c r="N343" s="203"/>
      <c r="O343" s="203"/>
      <c r="P343" s="203"/>
      <c r="Q343" s="203"/>
      <c r="R343" s="203"/>
      <c r="S343" s="203"/>
      <c r="T343" s="204"/>
      <c r="AT343" s="205" t="s">
        <v>147</v>
      </c>
      <c r="AU343" s="205" t="s">
        <v>80</v>
      </c>
      <c r="AV343" s="13" t="s">
        <v>80</v>
      </c>
      <c r="AW343" s="13" t="s">
        <v>4</v>
      </c>
      <c r="AX343" s="13" t="s">
        <v>78</v>
      </c>
      <c r="AY343" s="205" t="s">
        <v>133</v>
      </c>
    </row>
    <row r="344" spans="1:65" s="2" customFormat="1" ht="16.5" customHeight="1">
      <c r="A344" s="36"/>
      <c r="B344" s="37"/>
      <c r="C344" s="175" t="s">
        <v>679</v>
      </c>
      <c r="D344" s="175" t="s">
        <v>136</v>
      </c>
      <c r="E344" s="176" t="s">
        <v>680</v>
      </c>
      <c r="F344" s="177" t="s">
        <v>681</v>
      </c>
      <c r="G344" s="178" t="s">
        <v>186</v>
      </c>
      <c r="H344" s="179">
        <v>42</v>
      </c>
      <c r="I344" s="180">
        <v>32</v>
      </c>
      <c r="J344" s="181">
        <f>ROUND(I344*H344,2)</f>
        <v>1344</v>
      </c>
      <c r="K344" s="177" t="s">
        <v>140</v>
      </c>
      <c r="L344" s="41"/>
      <c r="M344" s="182" t="s">
        <v>19</v>
      </c>
      <c r="N344" s="183" t="s">
        <v>41</v>
      </c>
      <c r="O344" s="66"/>
      <c r="P344" s="184">
        <f>O344*H344</f>
        <v>0</v>
      </c>
      <c r="Q344" s="184">
        <v>5.0000000000000002E-5</v>
      </c>
      <c r="R344" s="184">
        <f>Q344*H344</f>
        <v>2.1000000000000003E-3</v>
      </c>
      <c r="S344" s="184">
        <v>0</v>
      </c>
      <c r="T344" s="185">
        <f>S344*H344</f>
        <v>0</v>
      </c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R344" s="186" t="s">
        <v>252</v>
      </c>
      <c r="AT344" s="186" t="s">
        <v>136</v>
      </c>
      <c r="AU344" s="186" t="s">
        <v>80</v>
      </c>
      <c r="AY344" s="19" t="s">
        <v>133</v>
      </c>
      <c r="BE344" s="187">
        <f>IF(N344="základní",J344,0)</f>
        <v>1344</v>
      </c>
      <c r="BF344" s="187">
        <f>IF(N344="snížená",J344,0)</f>
        <v>0</v>
      </c>
      <c r="BG344" s="187">
        <f>IF(N344="zákl. přenesená",J344,0)</f>
        <v>0</v>
      </c>
      <c r="BH344" s="187">
        <f>IF(N344="sníž. přenesená",J344,0)</f>
        <v>0</v>
      </c>
      <c r="BI344" s="187">
        <f>IF(N344="nulová",J344,0)</f>
        <v>0</v>
      </c>
      <c r="BJ344" s="19" t="s">
        <v>78</v>
      </c>
      <c r="BK344" s="187">
        <f>ROUND(I344*H344,2)</f>
        <v>1344</v>
      </c>
      <c r="BL344" s="19" t="s">
        <v>252</v>
      </c>
      <c r="BM344" s="186" t="s">
        <v>682</v>
      </c>
    </row>
    <row r="345" spans="1:65" s="2" customFormat="1">
      <c r="A345" s="36"/>
      <c r="B345" s="37"/>
      <c r="C345" s="38"/>
      <c r="D345" s="188" t="s">
        <v>143</v>
      </c>
      <c r="E345" s="38"/>
      <c r="F345" s="189" t="s">
        <v>683</v>
      </c>
      <c r="G345" s="38"/>
      <c r="H345" s="38"/>
      <c r="I345" s="190"/>
      <c r="J345" s="38"/>
      <c r="K345" s="38"/>
      <c r="L345" s="41"/>
      <c r="M345" s="191"/>
      <c r="N345" s="192"/>
      <c r="O345" s="66"/>
      <c r="P345" s="66"/>
      <c r="Q345" s="66"/>
      <c r="R345" s="66"/>
      <c r="S345" s="66"/>
      <c r="T345" s="67"/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T345" s="19" t="s">
        <v>143</v>
      </c>
      <c r="AU345" s="19" t="s">
        <v>80</v>
      </c>
    </row>
    <row r="346" spans="1:65" s="2" customFormat="1">
      <c r="A346" s="36"/>
      <c r="B346" s="37"/>
      <c r="C346" s="38"/>
      <c r="D346" s="193" t="s">
        <v>145</v>
      </c>
      <c r="E346" s="38"/>
      <c r="F346" s="194" t="s">
        <v>684</v>
      </c>
      <c r="G346" s="38"/>
      <c r="H346" s="38"/>
      <c r="I346" s="190"/>
      <c r="J346" s="38"/>
      <c r="K346" s="38"/>
      <c r="L346" s="41"/>
      <c r="M346" s="191"/>
      <c r="N346" s="192"/>
      <c r="O346" s="66"/>
      <c r="P346" s="66"/>
      <c r="Q346" s="66"/>
      <c r="R346" s="66"/>
      <c r="S346" s="66"/>
      <c r="T346" s="67"/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T346" s="19" t="s">
        <v>145</v>
      </c>
      <c r="AU346" s="19" t="s">
        <v>80</v>
      </c>
    </row>
    <row r="347" spans="1:65" s="13" customFormat="1">
      <c r="B347" s="195"/>
      <c r="C347" s="196"/>
      <c r="D347" s="188" t="s">
        <v>147</v>
      </c>
      <c r="E347" s="197" t="s">
        <v>19</v>
      </c>
      <c r="F347" s="198" t="s">
        <v>685</v>
      </c>
      <c r="G347" s="196"/>
      <c r="H347" s="199">
        <v>13.5</v>
      </c>
      <c r="I347" s="200"/>
      <c r="J347" s="196"/>
      <c r="K347" s="196"/>
      <c r="L347" s="201"/>
      <c r="M347" s="202"/>
      <c r="N347" s="203"/>
      <c r="O347" s="203"/>
      <c r="P347" s="203"/>
      <c r="Q347" s="203"/>
      <c r="R347" s="203"/>
      <c r="S347" s="203"/>
      <c r="T347" s="204"/>
      <c r="AT347" s="205" t="s">
        <v>147</v>
      </c>
      <c r="AU347" s="205" t="s">
        <v>80</v>
      </c>
      <c r="AV347" s="13" t="s">
        <v>80</v>
      </c>
      <c r="AW347" s="13" t="s">
        <v>31</v>
      </c>
      <c r="AX347" s="13" t="s">
        <v>70</v>
      </c>
      <c r="AY347" s="205" t="s">
        <v>133</v>
      </c>
    </row>
    <row r="348" spans="1:65" s="13" customFormat="1">
      <c r="B348" s="195"/>
      <c r="C348" s="196"/>
      <c r="D348" s="188" t="s">
        <v>147</v>
      </c>
      <c r="E348" s="197" t="s">
        <v>19</v>
      </c>
      <c r="F348" s="198" t="s">
        <v>686</v>
      </c>
      <c r="G348" s="196"/>
      <c r="H348" s="199">
        <v>13</v>
      </c>
      <c r="I348" s="200"/>
      <c r="J348" s="196"/>
      <c r="K348" s="196"/>
      <c r="L348" s="201"/>
      <c r="M348" s="202"/>
      <c r="N348" s="203"/>
      <c r="O348" s="203"/>
      <c r="P348" s="203"/>
      <c r="Q348" s="203"/>
      <c r="R348" s="203"/>
      <c r="S348" s="203"/>
      <c r="T348" s="204"/>
      <c r="AT348" s="205" t="s">
        <v>147</v>
      </c>
      <c r="AU348" s="205" t="s">
        <v>80</v>
      </c>
      <c r="AV348" s="13" t="s">
        <v>80</v>
      </c>
      <c r="AW348" s="13" t="s">
        <v>31</v>
      </c>
      <c r="AX348" s="13" t="s">
        <v>70</v>
      </c>
      <c r="AY348" s="205" t="s">
        <v>133</v>
      </c>
    </row>
    <row r="349" spans="1:65" s="13" customFormat="1">
      <c r="B349" s="195"/>
      <c r="C349" s="196"/>
      <c r="D349" s="188" t="s">
        <v>147</v>
      </c>
      <c r="E349" s="197" t="s">
        <v>19</v>
      </c>
      <c r="F349" s="198" t="s">
        <v>687</v>
      </c>
      <c r="G349" s="196"/>
      <c r="H349" s="199">
        <v>15.5</v>
      </c>
      <c r="I349" s="200"/>
      <c r="J349" s="196"/>
      <c r="K349" s="196"/>
      <c r="L349" s="201"/>
      <c r="M349" s="202"/>
      <c r="N349" s="203"/>
      <c r="O349" s="203"/>
      <c r="P349" s="203"/>
      <c r="Q349" s="203"/>
      <c r="R349" s="203"/>
      <c r="S349" s="203"/>
      <c r="T349" s="204"/>
      <c r="AT349" s="205" t="s">
        <v>147</v>
      </c>
      <c r="AU349" s="205" t="s">
        <v>80</v>
      </c>
      <c r="AV349" s="13" t="s">
        <v>80</v>
      </c>
      <c r="AW349" s="13" t="s">
        <v>31</v>
      </c>
      <c r="AX349" s="13" t="s">
        <v>70</v>
      </c>
      <c r="AY349" s="205" t="s">
        <v>133</v>
      </c>
    </row>
    <row r="350" spans="1:65" s="14" customFormat="1">
      <c r="B350" s="206"/>
      <c r="C350" s="207"/>
      <c r="D350" s="188" t="s">
        <v>147</v>
      </c>
      <c r="E350" s="208" t="s">
        <v>19</v>
      </c>
      <c r="F350" s="209" t="s">
        <v>165</v>
      </c>
      <c r="G350" s="207"/>
      <c r="H350" s="210">
        <v>42</v>
      </c>
      <c r="I350" s="211"/>
      <c r="J350" s="207"/>
      <c r="K350" s="207"/>
      <c r="L350" s="212"/>
      <c r="M350" s="213"/>
      <c r="N350" s="214"/>
      <c r="O350" s="214"/>
      <c r="P350" s="214"/>
      <c r="Q350" s="214"/>
      <c r="R350" s="214"/>
      <c r="S350" s="214"/>
      <c r="T350" s="215"/>
      <c r="AT350" s="216" t="s">
        <v>147</v>
      </c>
      <c r="AU350" s="216" t="s">
        <v>80</v>
      </c>
      <c r="AV350" s="14" t="s">
        <v>141</v>
      </c>
      <c r="AW350" s="14" t="s">
        <v>31</v>
      </c>
      <c r="AX350" s="14" t="s">
        <v>78</v>
      </c>
      <c r="AY350" s="216" t="s">
        <v>133</v>
      </c>
    </row>
    <row r="351" spans="1:65" s="2" customFormat="1" ht="16.5" customHeight="1">
      <c r="A351" s="36"/>
      <c r="B351" s="37"/>
      <c r="C351" s="175" t="s">
        <v>688</v>
      </c>
      <c r="D351" s="175" t="s">
        <v>136</v>
      </c>
      <c r="E351" s="176" t="s">
        <v>689</v>
      </c>
      <c r="F351" s="177" t="s">
        <v>690</v>
      </c>
      <c r="G351" s="178" t="s">
        <v>139</v>
      </c>
      <c r="H351" s="179">
        <v>36.4</v>
      </c>
      <c r="I351" s="180">
        <v>24</v>
      </c>
      <c r="J351" s="181">
        <f>ROUND(I351*H351,2)</f>
        <v>873.6</v>
      </c>
      <c r="K351" s="177" t="s">
        <v>140</v>
      </c>
      <c r="L351" s="41"/>
      <c r="M351" s="182" t="s">
        <v>19</v>
      </c>
      <c r="N351" s="183" t="s">
        <v>41</v>
      </c>
      <c r="O351" s="66"/>
      <c r="P351" s="184">
        <f>O351*H351</f>
        <v>0</v>
      </c>
      <c r="Q351" s="184">
        <v>5.0000000000000002E-5</v>
      </c>
      <c r="R351" s="184">
        <f>Q351*H351</f>
        <v>1.82E-3</v>
      </c>
      <c r="S351" s="184">
        <v>0</v>
      </c>
      <c r="T351" s="185">
        <f>S351*H351</f>
        <v>0</v>
      </c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R351" s="186" t="s">
        <v>252</v>
      </c>
      <c r="AT351" s="186" t="s">
        <v>136</v>
      </c>
      <c r="AU351" s="186" t="s">
        <v>80</v>
      </c>
      <c r="AY351" s="19" t="s">
        <v>133</v>
      </c>
      <c r="BE351" s="187">
        <f>IF(N351="základní",J351,0)</f>
        <v>873.6</v>
      </c>
      <c r="BF351" s="187">
        <f>IF(N351="snížená",J351,0)</f>
        <v>0</v>
      </c>
      <c r="BG351" s="187">
        <f>IF(N351="zákl. přenesená",J351,0)</f>
        <v>0</v>
      </c>
      <c r="BH351" s="187">
        <f>IF(N351="sníž. přenesená",J351,0)</f>
        <v>0</v>
      </c>
      <c r="BI351" s="187">
        <f>IF(N351="nulová",J351,0)</f>
        <v>0</v>
      </c>
      <c r="BJ351" s="19" t="s">
        <v>78</v>
      </c>
      <c r="BK351" s="187">
        <f>ROUND(I351*H351,2)</f>
        <v>873.6</v>
      </c>
      <c r="BL351" s="19" t="s">
        <v>252</v>
      </c>
      <c r="BM351" s="186" t="s">
        <v>691</v>
      </c>
    </row>
    <row r="352" spans="1:65" s="2" customFormat="1">
      <c r="A352" s="36"/>
      <c r="B352" s="37"/>
      <c r="C352" s="38"/>
      <c r="D352" s="188" t="s">
        <v>143</v>
      </c>
      <c r="E352" s="38"/>
      <c r="F352" s="189" t="s">
        <v>692</v>
      </c>
      <c r="G352" s="38"/>
      <c r="H352" s="38"/>
      <c r="I352" s="190"/>
      <c r="J352" s="38"/>
      <c r="K352" s="38"/>
      <c r="L352" s="41"/>
      <c r="M352" s="191"/>
      <c r="N352" s="192"/>
      <c r="O352" s="66"/>
      <c r="P352" s="66"/>
      <c r="Q352" s="66"/>
      <c r="R352" s="66"/>
      <c r="S352" s="66"/>
      <c r="T352" s="67"/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T352" s="19" t="s">
        <v>143</v>
      </c>
      <c r="AU352" s="19" t="s">
        <v>80</v>
      </c>
    </row>
    <row r="353" spans="1:65" s="2" customFormat="1">
      <c r="A353" s="36"/>
      <c r="B353" s="37"/>
      <c r="C353" s="38"/>
      <c r="D353" s="193" t="s">
        <v>145</v>
      </c>
      <c r="E353" s="38"/>
      <c r="F353" s="194" t="s">
        <v>693</v>
      </c>
      <c r="G353" s="38"/>
      <c r="H353" s="38"/>
      <c r="I353" s="190"/>
      <c r="J353" s="38"/>
      <c r="K353" s="38"/>
      <c r="L353" s="41"/>
      <c r="M353" s="191"/>
      <c r="N353" s="192"/>
      <c r="O353" s="66"/>
      <c r="P353" s="66"/>
      <c r="Q353" s="66"/>
      <c r="R353" s="66"/>
      <c r="S353" s="66"/>
      <c r="T353" s="67"/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T353" s="19" t="s">
        <v>145</v>
      </c>
      <c r="AU353" s="19" t="s">
        <v>80</v>
      </c>
    </row>
    <row r="354" spans="1:65" s="2" customFormat="1" ht="16.5" customHeight="1">
      <c r="A354" s="36"/>
      <c r="B354" s="37"/>
      <c r="C354" s="175" t="s">
        <v>694</v>
      </c>
      <c r="D354" s="175" t="s">
        <v>136</v>
      </c>
      <c r="E354" s="176" t="s">
        <v>695</v>
      </c>
      <c r="F354" s="177" t="s">
        <v>696</v>
      </c>
      <c r="G354" s="178" t="s">
        <v>515</v>
      </c>
      <c r="H354" s="240">
        <v>3.01</v>
      </c>
      <c r="I354" s="180">
        <v>903.54</v>
      </c>
      <c r="J354" s="181">
        <f>ROUND(I354*H354,2)</f>
        <v>2719.66</v>
      </c>
      <c r="K354" s="177" t="s">
        <v>140</v>
      </c>
      <c r="L354" s="41"/>
      <c r="M354" s="182" t="s">
        <v>19</v>
      </c>
      <c r="N354" s="183" t="s">
        <v>41</v>
      </c>
      <c r="O354" s="66"/>
      <c r="P354" s="184">
        <f>O354*H354</f>
        <v>0</v>
      </c>
      <c r="Q354" s="184">
        <v>0</v>
      </c>
      <c r="R354" s="184">
        <f>Q354*H354</f>
        <v>0</v>
      </c>
      <c r="S354" s="184">
        <v>0</v>
      </c>
      <c r="T354" s="185">
        <f>S354*H354</f>
        <v>0</v>
      </c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R354" s="186" t="s">
        <v>252</v>
      </c>
      <c r="AT354" s="186" t="s">
        <v>136</v>
      </c>
      <c r="AU354" s="186" t="s">
        <v>80</v>
      </c>
      <c r="AY354" s="19" t="s">
        <v>133</v>
      </c>
      <c r="BE354" s="187">
        <f>IF(N354="základní",J354,0)</f>
        <v>2719.66</v>
      </c>
      <c r="BF354" s="187">
        <f>IF(N354="snížená",J354,0)</f>
        <v>0</v>
      </c>
      <c r="BG354" s="187">
        <f>IF(N354="zákl. přenesená",J354,0)</f>
        <v>0</v>
      </c>
      <c r="BH354" s="187">
        <f>IF(N354="sníž. přenesená",J354,0)</f>
        <v>0</v>
      </c>
      <c r="BI354" s="187">
        <f>IF(N354="nulová",J354,0)</f>
        <v>0</v>
      </c>
      <c r="BJ354" s="19" t="s">
        <v>78</v>
      </c>
      <c r="BK354" s="187">
        <f>ROUND(I354*H354,2)</f>
        <v>2719.66</v>
      </c>
      <c r="BL354" s="19" t="s">
        <v>252</v>
      </c>
      <c r="BM354" s="186" t="s">
        <v>697</v>
      </c>
    </row>
    <row r="355" spans="1:65" s="2" customFormat="1" ht="19.2">
      <c r="A355" s="36"/>
      <c r="B355" s="37"/>
      <c r="C355" s="38"/>
      <c r="D355" s="188" t="s">
        <v>143</v>
      </c>
      <c r="E355" s="38"/>
      <c r="F355" s="189" t="s">
        <v>698</v>
      </c>
      <c r="G355" s="38"/>
      <c r="H355" s="38"/>
      <c r="I355" s="190"/>
      <c r="J355" s="38"/>
      <c r="K355" s="38"/>
      <c r="L355" s="41"/>
      <c r="M355" s="191"/>
      <c r="N355" s="192"/>
      <c r="O355" s="66"/>
      <c r="P355" s="66"/>
      <c r="Q355" s="66"/>
      <c r="R355" s="66"/>
      <c r="S355" s="66"/>
      <c r="T355" s="67"/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T355" s="19" t="s">
        <v>143</v>
      </c>
      <c r="AU355" s="19" t="s">
        <v>80</v>
      </c>
    </row>
    <row r="356" spans="1:65" s="2" customFormat="1">
      <c r="A356" s="36"/>
      <c r="B356" s="37"/>
      <c r="C356" s="38"/>
      <c r="D356" s="193" t="s">
        <v>145</v>
      </c>
      <c r="E356" s="38"/>
      <c r="F356" s="194" t="s">
        <v>699</v>
      </c>
      <c r="G356" s="38"/>
      <c r="H356" s="38"/>
      <c r="I356" s="190"/>
      <c r="J356" s="38"/>
      <c r="K356" s="38"/>
      <c r="L356" s="41"/>
      <c r="M356" s="191"/>
      <c r="N356" s="192"/>
      <c r="O356" s="66"/>
      <c r="P356" s="66"/>
      <c r="Q356" s="66"/>
      <c r="R356" s="66"/>
      <c r="S356" s="66"/>
      <c r="T356" s="67"/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T356" s="19" t="s">
        <v>145</v>
      </c>
      <c r="AU356" s="19" t="s">
        <v>80</v>
      </c>
    </row>
    <row r="357" spans="1:65" s="12" customFormat="1" ht="22.8" customHeight="1">
      <c r="B357" s="159"/>
      <c r="C357" s="160"/>
      <c r="D357" s="161" t="s">
        <v>69</v>
      </c>
      <c r="E357" s="173" t="s">
        <v>278</v>
      </c>
      <c r="F357" s="173" t="s">
        <v>279</v>
      </c>
      <c r="G357" s="160"/>
      <c r="H357" s="160"/>
      <c r="I357" s="163"/>
      <c r="J357" s="174">
        <f>BK357</f>
        <v>109032.01000000001</v>
      </c>
      <c r="K357" s="160"/>
      <c r="L357" s="165"/>
      <c r="M357" s="166"/>
      <c r="N357" s="167"/>
      <c r="O357" s="167"/>
      <c r="P357" s="168">
        <f>SUM(P358:P395)</f>
        <v>0</v>
      </c>
      <c r="Q357" s="167"/>
      <c r="R357" s="168">
        <f>SUM(R358:R395)</f>
        <v>0.64598591999999999</v>
      </c>
      <c r="S357" s="167"/>
      <c r="T357" s="169">
        <f>SUM(T358:T395)</f>
        <v>0</v>
      </c>
      <c r="AR357" s="170" t="s">
        <v>80</v>
      </c>
      <c r="AT357" s="171" t="s">
        <v>69</v>
      </c>
      <c r="AU357" s="171" t="s">
        <v>78</v>
      </c>
      <c r="AY357" s="170" t="s">
        <v>133</v>
      </c>
      <c r="BK357" s="172">
        <f>SUM(BK358:BK395)</f>
        <v>109032.01000000001</v>
      </c>
    </row>
    <row r="358" spans="1:65" s="2" customFormat="1" ht="16.5" customHeight="1">
      <c r="A358" s="36"/>
      <c r="B358" s="37"/>
      <c r="C358" s="175" t="s">
        <v>700</v>
      </c>
      <c r="D358" s="175" t="s">
        <v>136</v>
      </c>
      <c r="E358" s="176" t="s">
        <v>701</v>
      </c>
      <c r="F358" s="177" t="s">
        <v>702</v>
      </c>
      <c r="G358" s="178" t="s">
        <v>139</v>
      </c>
      <c r="H358" s="179">
        <v>81.67</v>
      </c>
      <c r="I358" s="180">
        <v>14</v>
      </c>
      <c r="J358" s="181">
        <f>ROUND(I358*H358,2)</f>
        <v>1143.3800000000001</v>
      </c>
      <c r="K358" s="177" t="s">
        <v>140</v>
      </c>
      <c r="L358" s="41"/>
      <c r="M358" s="182" t="s">
        <v>19</v>
      </c>
      <c r="N358" s="183" t="s">
        <v>41</v>
      </c>
      <c r="O358" s="66"/>
      <c r="P358" s="184">
        <f>O358*H358</f>
        <v>0</v>
      </c>
      <c r="Q358" s="184">
        <v>0</v>
      </c>
      <c r="R358" s="184">
        <f>Q358*H358</f>
        <v>0</v>
      </c>
      <c r="S358" s="184">
        <v>0</v>
      </c>
      <c r="T358" s="185">
        <f>S358*H358</f>
        <v>0</v>
      </c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R358" s="186" t="s">
        <v>252</v>
      </c>
      <c r="AT358" s="186" t="s">
        <v>136</v>
      </c>
      <c r="AU358" s="186" t="s">
        <v>80</v>
      </c>
      <c r="AY358" s="19" t="s">
        <v>133</v>
      </c>
      <c r="BE358" s="187">
        <f>IF(N358="základní",J358,0)</f>
        <v>1143.3800000000001</v>
      </c>
      <c r="BF358" s="187">
        <f>IF(N358="snížená",J358,0)</f>
        <v>0</v>
      </c>
      <c r="BG358" s="187">
        <f>IF(N358="zákl. přenesená",J358,0)</f>
        <v>0</v>
      </c>
      <c r="BH358" s="187">
        <f>IF(N358="sníž. přenesená",J358,0)</f>
        <v>0</v>
      </c>
      <c r="BI358" s="187">
        <f>IF(N358="nulová",J358,0)</f>
        <v>0</v>
      </c>
      <c r="BJ358" s="19" t="s">
        <v>78</v>
      </c>
      <c r="BK358" s="187">
        <f>ROUND(I358*H358,2)</f>
        <v>1143.3800000000001</v>
      </c>
      <c r="BL358" s="19" t="s">
        <v>252</v>
      </c>
      <c r="BM358" s="186" t="s">
        <v>703</v>
      </c>
    </row>
    <row r="359" spans="1:65" s="2" customFormat="1">
      <c r="A359" s="36"/>
      <c r="B359" s="37"/>
      <c r="C359" s="38"/>
      <c r="D359" s="188" t="s">
        <v>143</v>
      </c>
      <c r="E359" s="38"/>
      <c r="F359" s="189" t="s">
        <v>704</v>
      </c>
      <c r="G359" s="38"/>
      <c r="H359" s="38"/>
      <c r="I359" s="190"/>
      <c r="J359" s="38"/>
      <c r="K359" s="38"/>
      <c r="L359" s="41"/>
      <c r="M359" s="191"/>
      <c r="N359" s="192"/>
      <c r="O359" s="66"/>
      <c r="P359" s="66"/>
      <c r="Q359" s="66"/>
      <c r="R359" s="66"/>
      <c r="S359" s="66"/>
      <c r="T359" s="67"/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T359" s="19" t="s">
        <v>143</v>
      </c>
      <c r="AU359" s="19" t="s">
        <v>80</v>
      </c>
    </row>
    <row r="360" spans="1:65" s="2" customFormat="1">
      <c r="A360" s="36"/>
      <c r="B360" s="37"/>
      <c r="C360" s="38"/>
      <c r="D360" s="193" t="s">
        <v>145</v>
      </c>
      <c r="E360" s="38"/>
      <c r="F360" s="194" t="s">
        <v>705</v>
      </c>
      <c r="G360" s="38"/>
      <c r="H360" s="38"/>
      <c r="I360" s="190"/>
      <c r="J360" s="38"/>
      <c r="K360" s="38"/>
      <c r="L360" s="41"/>
      <c r="M360" s="191"/>
      <c r="N360" s="192"/>
      <c r="O360" s="66"/>
      <c r="P360" s="66"/>
      <c r="Q360" s="66"/>
      <c r="R360" s="66"/>
      <c r="S360" s="66"/>
      <c r="T360" s="67"/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T360" s="19" t="s">
        <v>145</v>
      </c>
      <c r="AU360" s="19" t="s">
        <v>80</v>
      </c>
    </row>
    <row r="361" spans="1:65" s="13" customFormat="1">
      <c r="B361" s="195"/>
      <c r="C361" s="196"/>
      <c r="D361" s="188" t="s">
        <v>147</v>
      </c>
      <c r="E361" s="197" t="s">
        <v>19</v>
      </c>
      <c r="F361" s="198" t="s">
        <v>493</v>
      </c>
      <c r="G361" s="196"/>
      <c r="H361" s="199">
        <v>81.67</v>
      </c>
      <c r="I361" s="200"/>
      <c r="J361" s="196"/>
      <c r="K361" s="196"/>
      <c r="L361" s="201"/>
      <c r="M361" s="202"/>
      <c r="N361" s="203"/>
      <c r="O361" s="203"/>
      <c r="P361" s="203"/>
      <c r="Q361" s="203"/>
      <c r="R361" s="203"/>
      <c r="S361" s="203"/>
      <c r="T361" s="204"/>
      <c r="AT361" s="205" t="s">
        <v>147</v>
      </c>
      <c r="AU361" s="205" t="s">
        <v>80</v>
      </c>
      <c r="AV361" s="13" t="s">
        <v>80</v>
      </c>
      <c r="AW361" s="13" t="s">
        <v>31</v>
      </c>
      <c r="AX361" s="13" t="s">
        <v>78</v>
      </c>
      <c r="AY361" s="205" t="s">
        <v>133</v>
      </c>
    </row>
    <row r="362" spans="1:65" s="2" customFormat="1" ht="16.5" customHeight="1">
      <c r="A362" s="36"/>
      <c r="B362" s="37"/>
      <c r="C362" s="175" t="s">
        <v>706</v>
      </c>
      <c r="D362" s="175" t="s">
        <v>136</v>
      </c>
      <c r="E362" s="176" t="s">
        <v>707</v>
      </c>
      <c r="F362" s="177" t="s">
        <v>708</v>
      </c>
      <c r="G362" s="178" t="s">
        <v>139</v>
      </c>
      <c r="H362" s="179">
        <v>81.67</v>
      </c>
      <c r="I362" s="180">
        <v>35</v>
      </c>
      <c r="J362" s="181">
        <f>ROUND(I362*H362,2)</f>
        <v>2858.45</v>
      </c>
      <c r="K362" s="177" t="s">
        <v>140</v>
      </c>
      <c r="L362" s="41"/>
      <c r="M362" s="182" t="s">
        <v>19</v>
      </c>
      <c r="N362" s="183" t="s">
        <v>41</v>
      </c>
      <c r="O362" s="66"/>
      <c r="P362" s="184">
        <f>O362*H362</f>
        <v>0</v>
      </c>
      <c r="Q362" s="184">
        <v>3.0000000000000001E-5</v>
      </c>
      <c r="R362" s="184">
        <f>Q362*H362</f>
        <v>2.4501000000000002E-3</v>
      </c>
      <c r="S362" s="184">
        <v>0</v>
      </c>
      <c r="T362" s="185">
        <f>S362*H362</f>
        <v>0</v>
      </c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R362" s="186" t="s">
        <v>252</v>
      </c>
      <c r="AT362" s="186" t="s">
        <v>136</v>
      </c>
      <c r="AU362" s="186" t="s">
        <v>80</v>
      </c>
      <c r="AY362" s="19" t="s">
        <v>133</v>
      </c>
      <c r="BE362" s="187">
        <f>IF(N362="základní",J362,0)</f>
        <v>2858.45</v>
      </c>
      <c r="BF362" s="187">
        <f>IF(N362="snížená",J362,0)</f>
        <v>0</v>
      </c>
      <c r="BG362" s="187">
        <f>IF(N362="zákl. přenesená",J362,0)</f>
        <v>0</v>
      </c>
      <c r="BH362" s="187">
        <f>IF(N362="sníž. přenesená",J362,0)</f>
        <v>0</v>
      </c>
      <c r="BI362" s="187">
        <f>IF(N362="nulová",J362,0)</f>
        <v>0</v>
      </c>
      <c r="BJ362" s="19" t="s">
        <v>78</v>
      </c>
      <c r="BK362" s="187">
        <f>ROUND(I362*H362,2)</f>
        <v>2858.45</v>
      </c>
      <c r="BL362" s="19" t="s">
        <v>252</v>
      </c>
      <c r="BM362" s="186" t="s">
        <v>709</v>
      </c>
    </row>
    <row r="363" spans="1:65" s="2" customFormat="1">
      <c r="A363" s="36"/>
      <c r="B363" s="37"/>
      <c r="C363" s="38"/>
      <c r="D363" s="188" t="s">
        <v>143</v>
      </c>
      <c r="E363" s="38"/>
      <c r="F363" s="189" t="s">
        <v>710</v>
      </c>
      <c r="G363" s="38"/>
      <c r="H363" s="38"/>
      <c r="I363" s="190"/>
      <c r="J363" s="38"/>
      <c r="K363" s="38"/>
      <c r="L363" s="41"/>
      <c r="M363" s="191"/>
      <c r="N363" s="192"/>
      <c r="O363" s="66"/>
      <c r="P363" s="66"/>
      <c r="Q363" s="66"/>
      <c r="R363" s="66"/>
      <c r="S363" s="66"/>
      <c r="T363" s="67"/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T363" s="19" t="s">
        <v>143</v>
      </c>
      <c r="AU363" s="19" t="s">
        <v>80</v>
      </c>
    </row>
    <row r="364" spans="1:65" s="2" customFormat="1">
      <c r="A364" s="36"/>
      <c r="B364" s="37"/>
      <c r="C364" s="38"/>
      <c r="D364" s="193" t="s">
        <v>145</v>
      </c>
      <c r="E364" s="38"/>
      <c r="F364" s="194" t="s">
        <v>711</v>
      </c>
      <c r="G364" s="38"/>
      <c r="H364" s="38"/>
      <c r="I364" s="190"/>
      <c r="J364" s="38"/>
      <c r="K364" s="38"/>
      <c r="L364" s="41"/>
      <c r="M364" s="191"/>
      <c r="N364" s="192"/>
      <c r="O364" s="66"/>
      <c r="P364" s="66"/>
      <c r="Q364" s="66"/>
      <c r="R364" s="66"/>
      <c r="S364" s="66"/>
      <c r="T364" s="67"/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T364" s="19" t="s">
        <v>145</v>
      </c>
      <c r="AU364" s="19" t="s">
        <v>80</v>
      </c>
    </row>
    <row r="365" spans="1:65" s="2" customFormat="1" ht="21.75" customHeight="1">
      <c r="A365" s="36"/>
      <c r="B365" s="37"/>
      <c r="C365" s="175" t="s">
        <v>712</v>
      </c>
      <c r="D365" s="175" t="s">
        <v>136</v>
      </c>
      <c r="E365" s="176" t="s">
        <v>713</v>
      </c>
      <c r="F365" s="177" t="s">
        <v>714</v>
      </c>
      <c r="G365" s="178" t="s">
        <v>139</v>
      </c>
      <c r="H365" s="179">
        <v>81.67</v>
      </c>
      <c r="I365" s="180">
        <v>190</v>
      </c>
      <c r="J365" s="181">
        <f>ROUND(I365*H365,2)</f>
        <v>15517.3</v>
      </c>
      <c r="K365" s="177" t="s">
        <v>140</v>
      </c>
      <c r="L365" s="41"/>
      <c r="M365" s="182" t="s">
        <v>19</v>
      </c>
      <c r="N365" s="183" t="s">
        <v>41</v>
      </c>
      <c r="O365" s="66"/>
      <c r="P365" s="184">
        <f>O365*H365</f>
        <v>0</v>
      </c>
      <c r="Q365" s="184">
        <v>4.5500000000000002E-3</v>
      </c>
      <c r="R365" s="184">
        <f>Q365*H365</f>
        <v>0.37159850000000005</v>
      </c>
      <c r="S365" s="184">
        <v>0</v>
      </c>
      <c r="T365" s="185">
        <f>S365*H365</f>
        <v>0</v>
      </c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R365" s="186" t="s">
        <v>252</v>
      </c>
      <c r="AT365" s="186" t="s">
        <v>136</v>
      </c>
      <c r="AU365" s="186" t="s">
        <v>80</v>
      </c>
      <c r="AY365" s="19" t="s">
        <v>133</v>
      </c>
      <c r="BE365" s="187">
        <f>IF(N365="základní",J365,0)</f>
        <v>15517.3</v>
      </c>
      <c r="BF365" s="187">
        <f>IF(N365="snížená",J365,0)</f>
        <v>0</v>
      </c>
      <c r="BG365" s="187">
        <f>IF(N365="zákl. přenesená",J365,0)</f>
        <v>0</v>
      </c>
      <c r="BH365" s="187">
        <f>IF(N365="sníž. přenesená",J365,0)</f>
        <v>0</v>
      </c>
      <c r="BI365" s="187">
        <f>IF(N365="nulová",J365,0)</f>
        <v>0</v>
      </c>
      <c r="BJ365" s="19" t="s">
        <v>78</v>
      </c>
      <c r="BK365" s="187">
        <f>ROUND(I365*H365,2)</f>
        <v>15517.3</v>
      </c>
      <c r="BL365" s="19" t="s">
        <v>252</v>
      </c>
      <c r="BM365" s="186" t="s">
        <v>715</v>
      </c>
    </row>
    <row r="366" spans="1:65" s="2" customFormat="1">
      <c r="A366" s="36"/>
      <c r="B366" s="37"/>
      <c r="C366" s="38"/>
      <c r="D366" s="188" t="s">
        <v>143</v>
      </c>
      <c r="E366" s="38"/>
      <c r="F366" s="189" t="s">
        <v>716</v>
      </c>
      <c r="G366" s="38"/>
      <c r="H366" s="38"/>
      <c r="I366" s="190"/>
      <c r="J366" s="38"/>
      <c r="K366" s="38"/>
      <c r="L366" s="41"/>
      <c r="M366" s="191"/>
      <c r="N366" s="192"/>
      <c r="O366" s="66"/>
      <c r="P366" s="66"/>
      <c r="Q366" s="66"/>
      <c r="R366" s="66"/>
      <c r="S366" s="66"/>
      <c r="T366" s="67"/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T366" s="19" t="s">
        <v>143</v>
      </c>
      <c r="AU366" s="19" t="s">
        <v>80</v>
      </c>
    </row>
    <row r="367" spans="1:65" s="2" customFormat="1">
      <c r="A367" s="36"/>
      <c r="B367" s="37"/>
      <c r="C367" s="38"/>
      <c r="D367" s="193" t="s">
        <v>145</v>
      </c>
      <c r="E367" s="38"/>
      <c r="F367" s="194" t="s">
        <v>717</v>
      </c>
      <c r="G367" s="38"/>
      <c r="H367" s="38"/>
      <c r="I367" s="190"/>
      <c r="J367" s="38"/>
      <c r="K367" s="38"/>
      <c r="L367" s="41"/>
      <c r="M367" s="191"/>
      <c r="N367" s="192"/>
      <c r="O367" s="66"/>
      <c r="P367" s="66"/>
      <c r="Q367" s="66"/>
      <c r="R367" s="66"/>
      <c r="S367" s="66"/>
      <c r="T367" s="67"/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T367" s="19" t="s">
        <v>145</v>
      </c>
      <c r="AU367" s="19" t="s">
        <v>80</v>
      </c>
    </row>
    <row r="368" spans="1:65" s="2" customFormat="1" ht="16.5" customHeight="1">
      <c r="A368" s="36"/>
      <c r="B368" s="37"/>
      <c r="C368" s="175" t="s">
        <v>718</v>
      </c>
      <c r="D368" s="175" t="s">
        <v>136</v>
      </c>
      <c r="E368" s="176" t="s">
        <v>719</v>
      </c>
      <c r="F368" s="177" t="s">
        <v>720</v>
      </c>
      <c r="G368" s="178" t="s">
        <v>139</v>
      </c>
      <c r="H368" s="179">
        <v>81.67</v>
      </c>
      <c r="I368" s="180">
        <v>220</v>
      </c>
      <c r="J368" s="181">
        <f>ROUND(I368*H368,2)</f>
        <v>17967.400000000001</v>
      </c>
      <c r="K368" s="177" t="s">
        <v>140</v>
      </c>
      <c r="L368" s="41"/>
      <c r="M368" s="182" t="s">
        <v>19</v>
      </c>
      <c r="N368" s="183" t="s">
        <v>41</v>
      </c>
      <c r="O368" s="66"/>
      <c r="P368" s="184">
        <f>O368*H368</f>
        <v>0</v>
      </c>
      <c r="Q368" s="184">
        <v>2.9999999999999997E-4</v>
      </c>
      <c r="R368" s="184">
        <f>Q368*H368</f>
        <v>2.4500999999999998E-2</v>
      </c>
      <c r="S368" s="184">
        <v>0</v>
      </c>
      <c r="T368" s="185">
        <f>S368*H368</f>
        <v>0</v>
      </c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R368" s="186" t="s">
        <v>252</v>
      </c>
      <c r="AT368" s="186" t="s">
        <v>136</v>
      </c>
      <c r="AU368" s="186" t="s">
        <v>80</v>
      </c>
      <c r="AY368" s="19" t="s">
        <v>133</v>
      </c>
      <c r="BE368" s="187">
        <f>IF(N368="základní",J368,0)</f>
        <v>17967.400000000001</v>
      </c>
      <c r="BF368" s="187">
        <f>IF(N368="snížená",J368,0)</f>
        <v>0</v>
      </c>
      <c r="BG368" s="187">
        <f>IF(N368="zákl. přenesená",J368,0)</f>
        <v>0</v>
      </c>
      <c r="BH368" s="187">
        <f>IF(N368="sníž. přenesená",J368,0)</f>
        <v>0</v>
      </c>
      <c r="BI368" s="187">
        <f>IF(N368="nulová",J368,0)</f>
        <v>0</v>
      </c>
      <c r="BJ368" s="19" t="s">
        <v>78</v>
      </c>
      <c r="BK368" s="187">
        <f>ROUND(I368*H368,2)</f>
        <v>17967.400000000001</v>
      </c>
      <c r="BL368" s="19" t="s">
        <v>252</v>
      </c>
      <c r="BM368" s="186" t="s">
        <v>721</v>
      </c>
    </row>
    <row r="369" spans="1:65" s="2" customFormat="1">
      <c r="A369" s="36"/>
      <c r="B369" s="37"/>
      <c r="C369" s="38"/>
      <c r="D369" s="188" t="s">
        <v>143</v>
      </c>
      <c r="E369" s="38"/>
      <c r="F369" s="189" t="s">
        <v>722</v>
      </c>
      <c r="G369" s="38"/>
      <c r="H369" s="38"/>
      <c r="I369" s="190"/>
      <c r="J369" s="38"/>
      <c r="K369" s="38"/>
      <c r="L369" s="41"/>
      <c r="M369" s="191"/>
      <c r="N369" s="192"/>
      <c r="O369" s="66"/>
      <c r="P369" s="66"/>
      <c r="Q369" s="66"/>
      <c r="R369" s="66"/>
      <c r="S369" s="66"/>
      <c r="T369" s="67"/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T369" s="19" t="s">
        <v>143</v>
      </c>
      <c r="AU369" s="19" t="s">
        <v>80</v>
      </c>
    </row>
    <row r="370" spans="1:65" s="2" customFormat="1">
      <c r="A370" s="36"/>
      <c r="B370" s="37"/>
      <c r="C370" s="38"/>
      <c r="D370" s="193" t="s">
        <v>145</v>
      </c>
      <c r="E370" s="38"/>
      <c r="F370" s="194" t="s">
        <v>723</v>
      </c>
      <c r="G370" s="38"/>
      <c r="H370" s="38"/>
      <c r="I370" s="190"/>
      <c r="J370" s="38"/>
      <c r="K370" s="38"/>
      <c r="L370" s="41"/>
      <c r="M370" s="191"/>
      <c r="N370" s="192"/>
      <c r="O370" s="66"/>
      <c r="P370" s="66"/>
      <c r="Q370" s="66"/>
      <c r="R370" s="66"/>
      <c r="S370" s="66"/>
      <c r="T370" s="67"/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T370" s="19" t="s">
        <v>145</v>
      </c>
      <c r="AU370" s="19" t="s">
        <v>80</v>
      </c>
    </row>
    <row r="371" spans="1:65" s="2" customFormat="1" ht="24.15" customHeight="1">
      <c r="A371" s="36"/>
      <c r="B371" s="37"/>
      <c r="C371" s="230" t="s">
        <v>724</v>
      </c>
      <c r="D371" s="230" t="s">
        <v>336</v>
      </c>
      <c r="E371" s="231" t="s">
        <v>725</v>
      </c>
      <c r="F371" s="232" t="s">
        <v>726</v>
      </c>
      <c r="G371" s="233" t="s">
        <v>139</v>
      </c>
      <c r="H371" s="234">
        <v>89.837000000000003</v>
      </c>
      <c r="I371" s="235">
        <v>620</v>
      </c>
      <c r="J371" s="236">
        <f>ROUND(I371*H371,2)</f>
        <v>55698.94</v>
      </c>
      <c r="K371" s="232" t="s">
        <v>19</v>
      </c>
      <c r="L371" s="237"/>
      <c r="M371" s="238" t="s">
        <v>19</v>
      </c>
      <c r="N371" s="239" t="s">
        <v>41</v>
      </c>
      <c r="O371" s="66"/>
      <c r="P371" s="184">
        <f>O371*H371</f>
        <v>0</v>
      </c>
      <c r="Q371" s="184">
        <v>2.5799999999999998E-3</v>
      </c>
      <c r="R371" s="184">
        <f>Q371*H371</f>
        <v>0.23177945999999999</v>
      </c>
      <c r="S371" s="184">
        <v>0</v>
      </c>
      <c r="T371" s="185">
        <f>S371*H371</f>
        <v>0</v>
      </c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R371" s="186" t="s">
        <v>497</v>
      </c>
      <c r="AT371" s="186" t="s">
        <v>336</v>
      </c>
      <c r="AU371" s="186" t="s">
        <v>80</v>
      </c>
      <c r="AY371" s="19" t="s">
        <v>133</v>
      </c>
      <c r="BE371" s="187">
        <f>IF(N371="základní",J371,0)</f>
        <v>55698.94</v>
      </c>
      <c r="BF371" s="187">
        <f>IF(N371="snížená",J371,0)</f>
        <v>0</v>
      </c>
      <c r="BG371" s="187">
        <f>IF(N371="zákl. přenesená",J371,0)</f>
        <v>0</v>
      </c>
      <c r="BH371" s="187">
        <f>IF(N371="sníž. přenesená",J371,0)</f>
        <v>0</v>
      </c>
      <c r="BI371" s="187">
        <f>IF(N371="nulová",J371,0)</f>
        <v>0</v>
      </c>
      <c r="BJ371" s="19" t="s">
        <v>78</v>
      </c>
      <c r="BK371" s="187">
        <f>ROUND(I371*H371,2)</f>
        <v>55698.94</v>
      </c>
      <c r="BL371" s="19" t="s">
        <v>252</v>
      </c>
      <c r="BM371" s="186" t="s">
        <v>727</v>
      </c>
    </row>
    <row r="372" spans="1:65" s="2" customFormat="1" ht="19.2">
      <c r="A372" s="36"/>
      <c r="B372" s="37"/>
      <c r="C372" s="38"/>
      <c r="D372" s="188" t="s">
        <v>143</v>
      </c>
      <c r="E372" s="38"/>
      <c r="F372" s="189" t="s">
        <v>726</v>
      </c>
      <c r="G372" s="38"/>
      <c r="H372" s="38"/>
      <c r="I372" s="190"/>
      <c r="J372" s="38"/>
      <c r="K372" s="38"/>
      <c r="L372" s="41"/>
      <c r="M372" s="191"/>
      <c r="N372" s="192"/>
      <c r="O372" s="66"/>
      <c r="P372" s="66"/>
      <c r="Q372" s="66"/>
      <c r="R372" s="66"/>
      <c r="S372" s="66"/>
      <c r="T372" s="67"/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T372" s="19" t="s">
        <v>143</v>
      </c>
      <c r="AU372" s="19" t="s">
        <v>80</v>
      </c>
    </row>
    <row r="373" spans="1:65" s="13" customFormat="1">
      <c r="B373" s="195"/>
      <c r="C373" s="196"/>
      <c r="D373" s="188" t="s">
        <v>147</v>
      </c>
      <c r="E373" s="196"/>
      <c r="F373" s="198" t="s">
        <v>728</v>
      </c>
      <c r="G373" s="196"/>
      <c r="H373" s="199">
        <v>89.837000000000003</v>
      </c>
      <c r="I373" s="200"/>
      <c r="J373" s="196"/>
      <c r="K373" s="196"/>
      <c r="L373" s="201"/>
      <c r="M373" s="202"/>
      <c r="N373" s="203"/>
      <c r="O373" s="203"/>
      <c r="P373" s="203"/>
      <c r="Q373" s="203"/>
      <c r="R373" s="203"/>
      <c r="S373" s="203"/>
      <c r="T373" s="204"/>
      <c r="AT373" s="205" t="s">
        <v>147</v>
      </c>
      <c r="AU373" s="205" t="s">
        <v>80</v>
      </c>
      <c r="AV373" s="13" t="s">
        <v>80</v>
      </c>
      <c r="AW373" s="13" t="s">
        <v>4</v>
      </c>
      <c r="AX373" s="13" t="s">
        <v>78</v>
      </c>
      <c r="AY373" s="205" t="s">
        <v>133</v>
      </c>
    </row>
    <row r="374" spans="1:65" s="2" customFormat="1" ht="16.5" customHeight="1">
      <c r="A374" s="36"/>
      <c r="B374" s="37"/>
      <c r="C374" s="175" t="s">
        <v>729</v>
      </c>
      <c r="D374" s="175" t="s">
        <v>136</v>
      </c>
      <c r="E374" s="176" t="s">
        <v>730</v>
      </c>
      <c r="F374" s="177" t="s">
        <v>731</v>
      </c>
      <c r="G374" s="178" t="s">
        <v>186</v>
      </c>
      <c r="H374" s="179">
        <v>38.5</v>
      </c>
      <c r="I374" s="180">
        <v>170</v>
      </c>
      <c r="J374" s="181">
        <f>ROUND(I374*H374,2)</f>
        <v>6545</v>
      </c>
      <c r="K374" s="177" t="s">
        <v>140</v>
      </c>
      <c r="L374" s="41"/>
      <c r="M374" s="182" t="s">
        <v>19</v>
      </c>
      <c r="N374" s="183" t="s">
        <v>41</v>
      </c>
      <c r="O374" s="66"/>
      <c r="P374" s="184">
        <f>O374*H374</f>
        <v>0</v>
      </c>
      <c r="Q374" s="184">
        <v>5.0000000000000002E-5</v>
      </c>
      <c r="R374" s="184">
        <f>Q374*H374</f>
        <v>1.9250000000000001E-3</v>
      </c>
      <c r="S374" s="184">
        <v>0</v>
      </c>
      <c r="T374" s="185">
        <f>S374*H374</f>
        <v>0</v>
      </c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R374" s="186" t="s">
        <v>252</v>
      </c>
      <c r="AT374" s="186" t="s">
        <v>136</v>
      </c>
      <c r="AU374" s="186" t="s">
        <v>80</v>
      </c>
      <c r="AY374" s="19" t="s">
        <v>133</v>
      </c>
      <c r="BE374" s="187">
        <f>IF(N374="základní",J374,0)</f>
        <v>6545</v>
      </c>
      <c r="BF374" s="187">
        <f>IF(N374="snížená",J374,0)</f>
        <v>0</v>
      </c>
      <c r="BG374" s="187">
        <f>IF(N374="zákl. přenesená",J374,0)</f>
        <v>0</v>
      </c>
      <c r="BH374" s="187">
        <f>IF(N374="sníž. přenesená",J374,0)</f>
        <v>0</v>
      </c>
      <c r="BI374" s="187">
        <f>IF(N374="nulová",J374,0)</f>
        <v>0</v>
      </c>
      <c r="BJ374" s="19" t="s">
        <v>78</v>
      </c>
      <c r="BK374" s="187">
        <f>ROUND(I374*H374,2)</f>
        <v>6545</v>
      </c>
      <c r="BL374" s="19" t="s">
        <v>252</v>
      </c>
      <c r="BM374" s="186" t="s">
        <v>732</v>
      </c>
    </row>
    <row r="375" spans="1:65" s="2" customFormat="1">
      <c r="A375" s="36"/>
      <c r="B375" s="37"/>
      <c r="C375" s="38"/>
      <c r="D375" s="188" t="s">
        <v>143</v>
      </c>
      <c r="E375" s="38"/>
      <c r="F375" s="189" t="s">
        <v>733</v>
      </c>
      <c r="G375" s="38"/>
      <c r="H375" s="38"/>
      <c r="I375" s="190"/>
      <c r="J375" s="38"/>
      <c r="K375" s="38"/>
      <c r="L375" s="41"/>
      <c r="M375" s="191"/>
      <c r="N375" s="192"/>
      <c r="O375" s="66"/>
      <c r="P375" s="66"/>
      <c r="Q375" s="66"/>
      <c r="R375" s="66"/>
      <c r="S375" s="66"/>
      <c r="T375" s="67"/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T375" s="19" t="s">
        <v>143</v>
      </c>
      <c r="AU375" s="19" t="s">
        <v>80</v>
      </c>
    </row>
    <row r="376" spans="1:65" s="2" customFormat="1">
      <c r="A376" s="36"/>
      <c r="B376" s="37"/>
      <c r="C376" s="38"/>
      <c r="D376" s="193" t="s">
        <v>145</v>
      </c>
      <c r="E376" s="38"/>
      <c r="F376" s="194" t="s">
        <v>734</v>
      </c>
      <c r="G376" s="38"/>
      <c r="H376" s="38"/>
      <c r="I376" s="190"/>
      <c r="J376" s="38"/>
      <c r="K376" s="38"/>
      <c r="L376" s="41"/>
      <c r="M376" s="191"/>
      <c r="N376" s="192"/>
      <c r="O376" s="66"/>
      <c r="P376" s="66"/>
      <c r="Q376" s="66"/>
      <c r="R376" s="66"/>
      <c r="S376" s="66"/>
      <c r="T376" s="67"/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T376" s="19" t="s">
        <v>145</v>
      </c>
      <c r="AU376" s="19" t="s">
        <v>80</v>
      </c>
    </row>
    <row r="377" spans="1:65" s="13" customFormat="1">
      <c r="B377" s="195"/>
      <c r="C377" s="196"/>
      <c r="D377" s="188" t="s">
        <v>147</v>
      </c>
      <c r="E377" s="197" t="s">
        <v>19</v>
      </c>
      <c r="F377" s="198" t="s">
        <v>735</v>
      </c>
      <c r="G377" s="196"/>
      <c r="H377" s="199">
        <v>14</v>
      </c>
      <c r="I377" s="200"/>
      <c r="J377" s="196"/>
      <c r="K377" s="196"/>
      <c r="L377" s="201"/>
      <c r="M377" s="202"/>
      <c r="N377" s="203"/>
      <c r="O377" s="203"/>
      <c r="P377" s="203"/>
      <c r="Q377" s="203"/>
      <c r="R377" s="203"/>
      <c r="S377" s="203"/>
      <c r="T377" s="204"/>
      <c r="AT377" s="205" t="s">
        <v>147</v>
      </c>
      <c r="AU377" s="205" t="s">
        <v>80</v>
      </c>
      <c r="AV377" s="13" t="s">
        <v>80</v>
      </c>
      <c r="AW377" s="13" t="s">
        <v>31</v>
      </c>
      <c r="AX377" s="13" t="s">
        <v>70</v>
      </c>
      <c r="AY377" s="205" t="s">
        <v>133</v>
      </c>
    </row>
    <row r="378" spans="1:65" s="13" customFormat="1">
      <c r="B378" s="195"/>
      <c r="C378" s="196"/>
      <c r="D378" s="188" t="s">
        <v>147</v>
      </c>
      <c r="E378" s="197" t="s">
        <v>19</v>
      </c>
      <c r="F378" s="198" t="s">
        <v>736</v>
      </c>
      <c r="G378" s="196"/>
      <c r="H378" s="199">
        <v>24.5</v>
      </c>
      <c r="I378" s="200"/>
      <c r="J378" s="196"/>
      <c r="K378" s="196"/>
      <c r="L378" s="201"/>
      <c r="M378" s="202"/>
      <c r="N378" s="203"/>
      <c r="O378" s="203"/>
      <c r="P378" s="203"/>
      <c r="Q378" s="203"/>
      <c r="R378" s="203"/>
      <c r="S378" s="203"/>
      <c r="T378" s="204"/>
      <c r="AT378" s="205" t="s">
        <v>147</v>
      </c>
      <c r="AU378" s="205" t="s">
        <v>80</v>
      </c>
      <c r="AV378" s="13" t="s">
        <v>80</v>
      </c>
      <c r="AW378" s="13" t="s">
        <v>31</v>
      </c>
      <c r="AX378" s="13" t="s">
        <v>70</v>
      </c>
      <c r="AY378" s="205" t="s">
        <v>133</v>
      </c>
    </row>
    <row r="379" spans="1:65" s="14" customFormat="1">
      <c r="B379" s="206"/>
      <c r="C379" s="207"/>
      <c r="D379" s="188" t="s">
        <v>147</v>
      </c>
      <c r="E379" s="208" t="s">
        <v>19</v>
      </c>
      <c r="F379" s="209" t="s">
        <v>165</v>
      </c>
      <c r="G379" s="207"/>
      <c r="H379" s="210">
        <v>38.5</v>
      </c>
      <c r="I379" s="211"/>
      <c r="J379" s="207"/>
      <c r="K379" s="207"/>
      <c r="L379" s="212"/>
      <c r="M379" s="213"/>
      <c r="N379" s="214"/>
      <c r="O379" s="214"/>
      <c r="P379" s="214"/>
      <c r="Q379" s="214"/>
      <c r="R379" s="214"/>
      <c r="S379" s="214"/>
      <c r="T379" s="215"/>
      <c r="AT379" s="216" t="s">
        <v>147</v>
      </c>
      <c r="AU379" s="216" t="s">
        <v>80</v>
      </c>
      <c r="AV379" s="14" t="s">
        <v>141</v>
      </c>
      <c r="AW379" s="14" t="s">
        <v>31</v>
      </c>
      <c r="AX379" s="14" t="s">
        <v>78</v>
      </c>
      <c r="AY379" s="216" t="s">
        <v>133</v>
      </c>
    </row>
    <row r="380" spans="1:65" s="2" customFormat="1" ht="24.15" customHeight="1">
      <c r="A380" s="36"/>
      <c r="B380" s="37"/>
      <c r="C380" s="230" t="s">
        <v>737</v>
      </c>
      <c r="D380" s="230" t="s">
        <v>336</v>
      </c>
      <c r="E380" s="231" t="s">
        <v>725</v>
      </c>
      <c r="F380" s="232" t="s">
        <v>726</v>
      </c>
      <c r="G380" s="233" t="s">
        <v>139</v>
      </c>
      <c r="H380" s="234">
        <v>3.5419999999999998</v>
      </c>
      <c r="I380" s="235">
        <v>650</v>
      </c>
      <c r="J380" s="236">
        <f>ROUND(I380*H380,2)</f>
        <v>2302.3000000000002</v>
      </c>
      <c r="K380" s="232" t="s">
        <v>19</v>
      </c>
      <c r="L380" s="237"/>
      <c r="M380" s="238" t="s">
        <v>19</v>
      </c>
      <c r="N380" s="239" t="s">
        <v>41</v>
      </c>
      <c r="O380" s="66"/>
      <c r="P380" s="184">
        <f>O380*H380</f>
        <v>0</v>
      </c>
      <c r="Q380" s="184">
        <v>2.5799999999999998E-3</v>
      </c>
      <c r="R380" s="184">
        <f>Q380*H380</f>
        <v>9.1383599999999982E-3</v>
      </c>
      <c r="S380" s="184">
        <v>0</v>
      </c>
      <c r="T380" s="185">
        <f>S380*H380</f>
        <v>0</v>
      </c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R380" s="186" t="s">
        <v>497</v>
      </c>
      <c r="AT380" s="186" t="s">
        <v>336</v>
      </c>
      <c r="AU380" s="186" t="s">
        <v>80</v>
      </c>
      <c r="AY380" s="19" t="s">
        <v>133</v>
      </c>
      <c r="BE380" s="187">
        <f>IF(N380="základní",J380,0)</f>
        <v>2302.3000000000002</v>
      </c>
      <c r="BF380" s="187">
        <f>IF(N380="snížená",J380,0)</f>
        <v>0</v>
      </c>
      <c r="BG380" s="187">
        <f>IF(N380="zákl. přenesená",J380,0)</f>
        <v>0</v>
      </c>
      <c r="BH380" s="187">
        <f>IF(N380="sníž. přenesená",J380,0)</f>
        <v>0</v>
      </c>
      <c r="BI380" s="187">
        <f>IF(N380="nulová",J380,0)</f>
        <v>0</v>
      </c>
      <c r="BJ380" s="19" t="s">
        <v>78</v>
      </c>
      <c r="BK380" s="187">
        <f>ROUND(I380*H380,2)</f>
        <v>2302.3000000000002</v>
      </c>
      <c r="BL380" s="19" t="s">
        <v>252</v>
      </c>
      <c r="BM380" s="186" t="s">
        <v>738</v>
      </c>
    </row>
    <row r="381" spans="1:65" s="2" customFormat="1" ht="19.2">
      <c r="A381" s="36"/>
      <c r="B381" s="37"/>
      <c r="C381" s="38"/>
      <c r="D381" s="188" t="s">
        <v>143</v>
      </c>
      <c r="E381" s="38"/>
      <c r="F381" s="189" t="s">
        <v>726</v>
      </c>
      <c r="G381" s="38"/>
      <c r="H381" s="38"/>
      <c r="I381" s="190"/>
      <c r="J381" s="38"/>
      <c r="K381" s="38"/>
      <c r="L381" s="41"/>
      <c r="M381" s="191"/>
      <c r="N381" s="192"/>
      <c r="O381" s="66"/>
      <c r="P381" s="66"/>
      <c r="Q381" s="66"/>
      <c r="R381" s="66"/>
      <c r="S381" s="66"/>
      <c r="T381" s="67"/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T381" s="19" t="s">
        <v>143</v>
      </c>
      <c r="AU381" s="19" t="s">
        <v>80</v>
      </c>
    </row>
    <row r="382" spans="1:65" s="13" customFormat="1">
      <c r="B382" s="195"/>
      <c r="C382" s="196"/>
      <c r="D382" s="188" t="s">
        <v>147</v>
      </c>
      <c r="E382" s="196"/>
      <c r="F382" s="198" t="s">
        <v>739</v>
      </c>
      <c r="G382" s="196"/>
      <c r="H382" s="199">
        <v>3.5419999999999998</v>
      </c>
      <c r="I382" s="200"/>
      <c r="J382" s="196"/>
      <c r="K382" s="196"/>
      <c r="L382" s="201"/>
      <c r="M382" s="202"/>
      <c r="N382" s="203"/>
      <c r="O382" s="203"/>
      <c r="P382" s="203"/>
      <c r="Q382" s="203"/>
      <c r="R382" s="203"/>
      <c r="S382" s="203"/>
      <c r="T382" s="204"/>
      <c r="AT382" s="205" t="s">
        <v>147</v>
      </c>
      <c r="AU382" s="205" t="s">
        <v>80</v>
      </c>
      <c r="AV382" s="13" t="s">
        <v>80</v>
      </c>
      <c r="AW382" s="13" t="s">
        <v>4</v>
      </c>
      <c r="AX382" s="13" t="s">
        <v>78</v>
      </c>
      <c r="AY382" s="205" t="s">
        <v>133</v>
      </c>
    </row>
    <row r="383" spans="1:65" s="2" customFormat="1" ht="16.5" customHeight="1">
      <c r="A383" s="36"/>
      <c r="B383" s="37"/>
      <c r="C383" s="175" t="s">
        <v>740</v>
      </c>
      <c r="D383" s="175" t="s">
        <v>136</v>
      </c>
      <c r="E383" s="176" t="s">
        <v>741</v>
      </c>
      <c r="F383" s="177" t="s">
        <v>742</v>
      </c>
      <c r="G383" s="178" t="s">
        <v>186</v>
      </c>
      <c r="H383" s="179">
        <v>2.5</v>
      </c>
      <c r="I383" s="180">
        <v>147</v>
      </c>
      <c r="J383" s="181">
        <f>ROUND(I383*H383,2)</f>
        <v>367.5</v>
      </c>
      <c r="K383" s="177" t="s">
        <v>140</v>
      </c>
      <c r="L383" s="41"/>
      <c r="M383" s="182" t="s">
        <v>19</v>
      </c>
      <c r="N383" s="183" t="s">
        <v>41</v>
      </c>
      <c r="O383" s="66"/>
      <c r="P383" s="184">
        <f>O383*H383</f>
        <v>0</v>
      </c>
      <c r="Q383" s="184">
        <v>0</v>
      </c>
      <c r="R383" s="184">
        <f>Q383*H383</f>
        <v>0</v>
      </c>
      <c r="S383" s="184">
        <v>0</v>
      </c>
      <c r="T383" s="185">
        <f>S383*H383</f>
        <v>0</v>
      </c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R383" s="186" t="s">
        <v>252</v>
      </c>
      <c r="AT383" s="186" t="s">
        <v>136</v>
      </c>
      <c r="AU383" s="186" t="s">
        <v>80</v>
      </c>
      <c r="AY383" s="19" t="s">
        <v>133</v>
      </c>
      <c r="BE383" s="187">
        <f>IF(N383="základní",J383,0)</f>
        <v>367.5</v>
      </c>
      <c r="BF383" s="187">
        <f>IF(N383="snížená",J383,0)</f>
        <v>0</v>
      </c>
      <c r="BG383" s="187">
        <f>IF(N383="zákl. přenesená",J383,0)</f>
        <v>0</v>
      </c>
      <c r="BH383" s="187">
        <f>IF(N383="sníž. přenesená",J383,0)</f>
        <v>0</v>
      </c>
      <c r="BI383" s="187">
        <f>IF(N383="nulová",J383,0)</f>
        <v>0</v>
      </c>
      <c r="BJ383" s="19" t="s">
        <v>78</v>
      </c>
      <c r="BK383" s="187">
        <f>ROUND(I383*H383,2)</f>
        <v>367.5</v>
      </c>
      <c r="BL383" s="19" t="s">
        <v>252</v>
      </c>
      <c r="BM383" s="186" t="s">
        <v>743</v>
      </c>
    </row>
    <row r="384" spans="1:65" s="2" customFormat="1">
      <c r="A384" s="36"/>
      <c r="B384" s="37"/>
      <c r="C384" s="38"/>
      <c r="D384" s="188" t="s">
        <v>143</v>
      </c>
      <c r="E384" s="38"/>
      <c r="F384" s="189" t="s">
        <v>744</v>
      </c>
      <c r="G384" s="38"/>
      <c r="H384" s="38"/>
      <c r="I384" s="190"/>
      <c r="J384" s="38"/>
      <c r="K384" s="38"/>
      <c r="L384" s="41"/>
      <c r="M384" s="191"/>
      <c r="N384" s="192"/>
      <c r="O384" s="66"/>
      <c r="P384" s="66"/>
      <c r="Q384" s="66"/>
      <c r="R384" s="66"/>
      <c r="S384" s="66"/>
      <c r="T384" s="67"/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T384" s="19" t="s">
        <v>143</v>
      </c>
      <c r="AU384" s="19" t="s">
        <v>80</v>
      </c>
    </row>
    <row r="385" spans="1:65" s="2" customFormat="1">
      <c r="A385" s="36"/>
      <c r="B385" s="37"/>
      <c r="C385" s="38"/>
      <c r="D385" s="193" t="s">
        <v>145</v>
      </c>
      <c r="E385" s="38"/>
      <c r="F385" s="194" t="s">
        <v>745</v>
      </c>
      <c r="G385" s="38"/>
      <c r="H385" s="38"/>
      <c r="I385" s="190"/>
      <c r="J385" s="38"/>
      <c r="K385" s="38"/>
      <c r="L385" s="41"/>
      <c r="M385" s="191"/>
      <c r="N385" s="192"/>
      <c r="O385" s="66"/>
      <c r="P385" s="66"/>
      <c r="Q385" s="66"/>
      <c r="R385" s="66"/>
      <c r="S385" s="66"/>
      <c r="T385" s="67"/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T385" s="19" t="s">
        <v>145</v>
      </c>
      <c r="AU385" s="19" t="s">
        <v>80</v>
      </c>
    </row>
    <row r="386" spans="1:65" s="13" customFormat="1">
      <c r="B386" s="195"/>
      <c r="C386" s="196"/>
      <c r="D386" s="188" t="s">
        <v>147</v>
      </c>
      <c r="E386" s="197" t="s">
        <v>19</v>
      </c>
      <c r="F386" s="198" t="s">
        <v>746</v>
      </c>
      <c r="G386" s="196"/>
      <c r="H386" s="199">
        <v>2.5</v>
      </c>
      <c r="I386" s="200"/>
      <c r="J386" s="196"/>
      <c r="K386" s="196"/>
      <c r="L386" s="201"/>
      <c r="M386" s="202"/>
      <c r="N386" s="203"/>
      <c r="O386" s="203"/>
      <c r="P386" s="203"/>
      <c r="Q386" s="203"/>
      <c r="R386" s="203"/>
      <c r="S386" s="203"/>
      <c r="T386" s="204"/>
      <c r="AT386" s="205" t="s">
        <v>147</v>
      </c>
      <c r="AU386" s="205" t="s">
        <v>80</v>
      </c>
      <c r="AV386" s="13" t="s">
        <v>80</v>
      </c>
      <c r="AW386" s="13" t="s">
        <v>31</v>
      </c>
      <c r="AX386" s="13" t="s">
        <v>78</v>
      </c>
      <c r="AY386" s="205" t="s">
        <v>133</v>
      </c>
    </row>
    <row r="387" spans="1:65" s="2" customFormat="1" ht="16.5" customHeight="1">
      <c r="A387" s="36"/>
      <c r="B387" s="37"/>
      <c r="C387" s="230" t="s">
        <v>747</v>
      </c>
      <c r="D387" s="230" t="s">
        <v>336</v>
      </c>
      <c r="E387" s="231" t="s">
        <v>748</v>
      </c>
      <c r="F387" s="232" t="s">
        <v>749</v>
      </c>
      <c r="G387" s="233" t="s">
        <v>186</v>
      </c>
      <c r="H387" s="234">
        <v>2.5499999999999998</v>
      </c>
      <c r="I387" s="235">
        <v>85</v>
      </c>
      <c r="J387" s="236">
        <f>ROUND(I387*H387,2)</f>
        <v>216.75</v>
      </c>
      <c r="K387" s="232" t="s">
        <v>140</v>
      </c>
      <c r="L387" s="237"/>
      <c r="M387" s="238" t="s">
        <v>19</v>
      </c>
      <c r="N387" s="239" t="s">
        <v>41</v>
      </c>
      <c r="O387" s="66"/>
      <c r="P387" s="184">
        <f>O387*H387</f>
        <v>0</v>
      </c>
      <c r="Q387" s="184">
        <v>2.0000000000000001E-4</v>
      </c>
      <c r="R387" s="184">
        <f>Q387*H387</f>
        <v>5.1000000000000004E-4</v>
      </c>
      <c r="S387" s="184">
        <v>0</v>
      </c>
      <c r="T387" s="185">
        <f>S387*H387</f>
        <v>0</v>
      </c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R387" s="186" t="s">
        <v>497</v>
      </c>
      <c r="AT387" s="186" t="s">
        <v>336</v>
      </c>
      <c r="AU387" s="186" t="s">
        <v>80</v>
      </c>
      <c r="AY387" s="19" t="s">
        <v>133</v>
      </c>
      <c r="BE387" s="187">
        <f>IF(N387="základní",J387,0)</f>
        <v>216.75</v>
      </c>
      <c r="BF387" s="187">
        <f>IF(N387="snížená",J387,0)</f>
        <v>0</v>
      </c>
      <c r="BG387" s="187">
        <f>IF(N387="zákl. přenesená",J387,0)</f>
        <v>0</v>
      </c>
      <c r="BH387" s="187">
        <f>IF(N387="sníž. přenesená",J387,0)</f>
        <v>0</v>
      </c>
      <c r="BI387" s="187">
        <f>IF(N387="nulová",J387,0)</f>
        <v>0</v>
      </c>
      <c r="BJ387" s="19" t="s">
        <v>78</v>
      </c>
      <c r="BK387" s="187">
        <f>ROUND(I387*H387,2)</f>
        <v>216.75</v>
      </c>
      <c r="BL387" s="19" t="s">
        <v>252</v>
      </c>
      <c r="BM387" s="186" t="s">
        <v>750</v>
      </c>
    </row>
    <row r="388" spans="1:65" s="2" customFormat="1">
      <c r="A388" s="36"/>
      <c r="B388" s="37"/>
      <c r="C388" s="38"/>
      <c r="D388" s="188" t="s">
        <v>143</v>
      </c>
      <c r="E388" s="38"/>
      <c r="F388" s="189" t="s">
        <v>749</v>
      </c>
      <c r="G388" s="38"/>
      <c r="H388" s="38"/>
      <c r="I388" s="190"/>
      <c r="J388" s="38"/>
      <c r="K388" s="38"/>
      <c r="L388" s="41"/>
      <c r="M388" s="191"/>
      <c r="N388" s="192"/>
      <c r="O388" s="66"/>
      <c r="P388" s="66"/>
      <c r="Q388" s="66"/>
      <c r="R388" s="66"/>
      <c r="S388" s="66"/>
      <c r="T388" s="67"/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T388" s="19" t="s">
        <v>143</v>
      </c>
      <c r="AU388" s="19" t="s">
        <v>80</v>
      </c>
    </row>
    <row r="389" spans="1:65" s="13" customFormat="1">
      <c r="B389" s="195"/>
      <c r="C389" s="196"/>
      <c r="D389" s="188" t="s">
        <v>147</v>
      </c>
      <c r="E389" s="196"/>
      <c r="F389" s="198" t="s">
        <v>751</v>
      </c>
      <c r="G389" s="196"/>
      <c r="H389" s="199">
        <v>2.5499999999999998</v>
      </c>
      <c r="I389" s="200"/>
      <c r="J389" s="196"/>
      <c r="K389" s="196"/>
      <c r="L389" s="201"/>
      <c r="M389" s="202"/>
      <c r="N389" s="203"/>
      <c r="O389" s="203"/>
      <c r="P389" s="203"/>
      <c r="Q389" s="203"/>
      <c r="R389" s="203"/>
      <c r="S389" s="203"/>
      <c r="T389" s="204"/>
      <c r="AT389" s="205" t="s">
        <v>147</v>
      </c>
      <c r="AU389" s="205" t="s">
        <v>80</v>
      </c>
      <c r="AV389" s="13" t="s">
        <v>80</v>
      </c>
      <c r="AW389" s="13" t="s">
        <v>4</v>
      </c>
      <c r="AX389" s="13" t="s">
        <v>78</v>
      </c>
      <c r="AY389" s="205" t="s">
        <v>133</v>
      </c>
    </row>
    <row r="390" spans="1:65" s="2" customFormat="1" ht="21.75" customHeight="1">
      <c r="A390" s="36"/>
      <c r="B390" s="37"/>
      <c r="C390" s="175" t="s">
        <v>752</v>
      </c>
      <c r="D390" s="175" t="s">
        <v>136</v>
      </c>
      <c r="E390" s="176" t="s">
        <v>753</v>
      </c>
      <c r="F390" s="177" t="s">
        <v>754</v>
      </c>
      <c r="G390" s="178" t="s">
        <v>139</v>
      </c>
      <c r="H390" s="179">
        <v>81.67</v>
      </c>
      <c r="I390" s="180">
        <v>75</v>
      </c>
      <c r="J390" s="181">
        <f>ROUND(I390*H390,2)</f>
        <v>6125.25</v>
      </c>
      <c r="K390" s="177" t="s">
        <v>140</v>
      </c>
      <c r="L390" s="41"/>
      <c r="M390" s="182" t="s">
        <v>19</v>
      </c>
      <c r="N390" s="183" t="s">
        <v>41</v>
      </c>
      <c r="O390" s="66"/>
      <c r="P390" s="184">
        <f>O390*H390</f>
        <v>0</v>
      </c>
      <c r="Q390" s="184">
        <v>5.0000000000000002E-5</v>
      </c>
      <c r="R390" s="184">
        <f>Q390*H390</f>
        <v>4.0835000000000003E-3</v>
      </c>
      <c r="S390" s="184">
        <v>0</v>
      </c>
      <c r="T390" s="185">
        <f>S390*H390</f>
        <v>0</v>
      </c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R390" s="186" t="s">
        <v>252</v>
      </c>
      <c r="AT390" s="186" t="s">
        <v>136</v>
      </c>
      <c r="AU390" s="186" t="s">
        <v>80</v>
      </c>
      <c r="AY390" s="19" t="s">
        <v>133</v>
      </c>
      <c r="BE390" s="187">
        <f>IF(N390="základní",J390,0)</f>
        <v>6125.25</v>
      </c>
      <c r="BF390" s="187">
        <f>IF(N390="snížená",J390,0)</f>
        <v>0</v>
      </c>
      <c r="BG390" s="187">
        <f>IF(N390="zákl. přenesená",J390,0)</f>
        <v>0</v>
      </c>
      <c r="BH390" s="187">
        <f>IF(N390="sníž. přenesená",J390,0)</f>
        <v>0</v>
      </c>
      <c r="BI390" s="187">
        <f>IF(N390="nulová",J390,0)</f>
        <v>0</v>
      </c>
      <c r="BJ390" s="19" t="s">
        <v>78</v>
      </c>
      <c r="BK390" s="187">
        <f>ROUND(I390*H390,2)</f>
        <v>6125.25</v>
      </c>
      <c r="BL390" s="19" t="s">
        <v>252</v>
      </c>
      <c r="BM390" s="186" t="s">
        <v>755</v>
      </c>
    </row>
    <row r="391" spans="1:65" s="2" customFormat="1" ht="19.2">
      <c r="A391" s="36"/>
      <c r="B391" s="37"/>
      <c r="C391" s="38"/>
      <c r="D391" s="188" t="s">
        <v>143</v>
      </c>
      <c r="E391" s="38"/>
      <c r="F391" s="189" t="s">
        <v>756</v>
      </c>
      <c r="G391" s="38"/>
      <c r="H391" s="38"/>
      <c r="I391" s="190"/>
      <c r="J391" s="38"/>
      <c r="K391" s="38"/>
      <c r="L391" s="41"/>
      <c r="M391" s="191"/>
      <c r="N391" s="192"/>
      <c r="O391" s="66"/>
      <c r="P391" s="66"/>
      <c r="Q391" s="66"/>
      <c r="R391" s="66"/>
      <c r="S391" s="66"/>
      <c r="T391" s="67"/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T391" s="19" t="s">
        <v>143</v>
      </c>
      <c r="AU391" s="19" t="s">
        <v>80</v>
      </c>
    </row>
    <row r="392" spans="1:65" s="2" customFormat="1">
      <c r="A392" s="36"/>
      <c r="B392" s="37"/>
      <c r="C392" s="38"/>
      <c r="D392" s="193" t="s">
        <v>145</v>
      </c>
      <c r="E392" s="38"/>
      <c r="F392" s="194" t="s">
        <v>757</v>
      </c>
      <c r="G392" s="38"/>
      <c r="H392" s="38"/>
      <c r="I392" s="190"/>
      <c r="J392" s="38"/>
      <c r="K392" s="38"/>
      <c r="L392" s="41"/>
      <c r="M392" s="191"/>
      <c r="N392" s="192"/>
      <c r="O392" s="66"/>
      <c r="P392" s="66"/>
      <c r="Q392" s="66"/>
      <c r="R392" s="66"/>
      <c r="S392" s="66"/>
      <c r="T392" s="67"/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T392" s="19" t="s">
        <v>145</v>
      </c>
      <c r="AU392" s="19" t="s">
        <v>80</v>
      </c>
    </row>
    <row r="393" spans="1:65" s="2" customFormat="1" ht="16.5" customHeight="1">
      <c r="A393" s="36"/>
      <c r="B393" s="37"/>
      <c r="C393" s="175" t="s">
        <v>758</v>
      </c>
      <c r="D393" s="175" t="s">
        <v>136</v>
      </c>
      <c r="E393" s="176" t="s">
        <v>759</v>
      </c>
      <c r="F393" s="177" t="s">
        <v>760</v>
      </c>
      <c r="G393" s="178" t="s">
        <v>515</v>
      </c>
      <c r="H393" s="240">
        <v>0.26</v>
      </c>
      <c r="I393" s="180">
        <v>1114.3699999999999</v>
      </c>
      <c r="J393" s="181">
        <f>ROUND(I393*H393,2)</f>
        <v>289.74</v>
      </c>
      <c r="K393" s="177" t="s">
        <v>140</v>
      </c>
      <c r="L393" s="41"/>
      <c r="M393" s="182" t="s">
        <v>19</v>
      </c>
      <c r="N393" s="183" t="s">
        <v>41</v>
      </c>
      <c r="O393" s="66"/>
      <c r="P393" s="184">
        <f>O393*H393</f>
        <v>0</v>
      </c>
      <c r="Q393" s="184">
        <v>0</v>
      </c>
      <c r="R393" s="184">
        <f>Q393*H393</f>
        <v>0</v>
      </c>
      <c r="S393" s="184">
        <v>0</v>
      </c>
      <c r="T393" s="185">
        <f>S393*H393</f>
        <v>0</v>
      </c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R393" s="186" t="s">
        <v>252</v>
      </c>
      <c r="AT393" s="186" t="s">
        <v>136</v>
      </c>
      <c r="AU393" s="186" t="s">
        <v>80</v>
      </c>
      <c r="AY393" s="19" t="s">
        <v>133</v>
      </c>
      <c r="BE393" s="187">
        <f>IF(N393="základní",J393,0)</f>
        <v>289.74</v>
      </c>
      <c r="BF393" s="187">
        <f>IF(N393="snížená",J393,0)</f>
        <v>0</v>
      </c>
      <c r="BG393" s="187">
        <f>IF(N393="zákl. přenesená",J393,0)</f>
        <v>0</v>
      </c>
      <c r="BH393" s="187">
        <f>IF(N393="sníž. přenesená",J393,0)</f>
        <v>0</v>
      </c>
      <c r="BI393" s="187">
        <f>IF(N393="nulová",J393,0)</f>
        <v>0</v>
      </c>
      <c r="BJ393" s="19" t="s">
        <v>78</v>
      </c>
      <c r="BK393" s="187">
        <f>ROUND(I393*H393,2)</f>
        <v>289.74</v>
      </c>
      <c r="BL393" s="19" t="s">
        <v>252</v>
      </c>
      <c r="BM393" s="186" t="s">
        <v>761</v>
      </c>
    </row>
    <row r="394" spans="1:65" s="2" customFormat="1" ht="19.2">
      <c r="A394" s="36"/>
      <c r="B394" s="37"/>
      <c r="C394" s="38"/>
      <c r="D394" s="188" t="s">
        <v>143</v>
      </c>
      <c r="E394" s="38"/>
      <c r="F394" s="189" t="s">
        <v>762</v>
      </c>
      <c r="G394" s="38"/>
      <c r="H394" s="38"/>
      <c r="I394" s="190"/>
      <c r="J394" s="38"/>
      <c r="K394" s="38"/>
      <c r="L394" s="41"/>
      <c r="M394" s="191"/>
      <c r="N394" s="192"/>
      <c r="O394" s="66"/>
      <c r="P394" s="66"/>
      <c r="Q394" s="66"/>
      <c r="R394" s="66"/>
      <c r="S394" s="66"/>
      <c r="T394" s="67"/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T394" s="19" t="s">
        <v>143</v>
      </c>
      <c r="AU394" s="19" t="s">
        <v>80</v>
      </c>
    </row>
    <row r="395" spans="1:65" s="2" customFormat="1">
      <c r="A395" s="36"/>
      <c r="B395" s="37"/>
      <c r="C395" s="38"/>
      <c r="D395" s="193" t="s">
        <v>145</v>
      </c>
      <c r="E395" s="38"/>
      <c r="F395" s="194" t="s">
        <v>763</v>
      </c>
      <c r="G395" s="38"/>
      <c r="H395" s="38"/>
      <c r="I395" s="190"/>
      <c r="J395" s="38"/>
      <c r="K395" s="38"/>
      <c r="L395" s="41"/>
      <c r="M395" s="191"/>
      <c r="N395" s="192"/>
      <c r="O395" s="66"/>
      <c r="P395" s="66"/>
      <c r="Q395" s="66"/>
      <c r="R395" s="66"/>
      <c r="S395" s="66"/>
      <c r="T395" s="67"/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T395" s="19" t="s">
        <v>145</v>
      </c>
      <c r="AU395" s="19" t="s">
        <v>80</v>
      </c>
    </row>
    <row r="396" spans="1:65" s="12" customFormat="1" ht="22.8" customHeight="1">
      <c r="B396" s="159"/>
      <c r="C396" s="160"/>
      <c r="D396" s="161" t="s">
        <v>69</v>
      </c>
      <c r="E396" s="173" t="s">
        <v>300</v>
      </c>
      <c r="F396" s="173" t="s">
        <v>301</v>
      </c>
      <c r="G396" s="160"/>
      <c r="H396" s="160"/>
      <c r="I396" s="163"/>
      <c r="J396" s="174">
        <f>BK396</f>
        <v>138346.34</v>
      </c>
      <c r="K396" s="160"/>
      <c r="L396" s="165"/>
      <c r="M396" s="166"/>
      <c r="N396" s="167"/>
      <c r="O396" s="167"/>
      <c r="P396" s="168">
        <f>SUM(P397:P457)</f>
        <v>0</v>
      </c>
      <c r="Q396" s="167"/>
      <c r="R396" s="168">
        <f>SUM(R397:R457)</f>
        <v>2.3707972799999997</v>
      </c>
      <c r="S396" s="167"/>
      <c r="T396" s="169">
        <f>SUM(T397:T457)</f>
        <v>0</v>
      </c>
      <c r="AR396" s="170" t="s">
        <v>80</v>
      </c>
      <c r="AT396" s="171" t="s">
        <v>69</v>
      </c>
      <c r="AU396" s="171" t="s">
        <v>78</v>
      </c>
      <c r="AY396" s="170" t="s">
        <v>133</v>
      </c>
      <c r="BK396" s="172">
        <f>SUM(BK397:BK457)</f>
        <v>138346.34</v>
      </c>
    </row>
    <row r="397" spans="1:65" s="2" customFormat="1" ht="16.5" customHeight="1">
      <c r="A397" s="36"/>
      <c r="B397" s="37"/>
      <c r="C397" s="175" t="s">
        <v>764</v>
      </c>
      <c r="D397" s="175" t="s">
        <v>136</v>
      </c>
      <c r="E397" s="176" t="s">
        <v>765</v>
      </c>
      <c r="F397" s="177" t="s">
        <v>766</v>
      </c>
      <c r="G397" s="178" t="s">
        <v>139</v>
      </c>
      <c r="H397" s="179">
        <v>77.016000000000005</v>
      </c>
      <c r="I397" s="180">
        <v>7</v>
      </c>
      <c r="J397" s="181">
        <f>ROUND(I397*H397,2)</f>
        <v>539.11</v>
      </c>
      <c r="K397" s="177" t="s">
        <v>140</v>
      </c>
      <c r="L397" s="41"/>
      <c r="M397" s="182" t="s">
        <v>19</v>
      </c>
      <c r="N397" s="183" t="s">
        <v>41</v>
      </c>
      <c r="O397" s="66"/>
      <c r="P397" s="184">
        <f>O397*H397</f>
        <v>0</v>
      </c>
      <c r="Q397" s="184">
        <v>0</v>
      </c>
      <c r="R397" s="184">
        <f>Q397*H397</f>
        <v>0</v>
      </c>
      <c r="S397" s="184">
        <v>0</v>
      </c>
      <c r="T397" s="185">
        <f>S397*H397</f>
        <v>0</v>
      </c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R397" s="186" t="s">
        <v>252</v>
      </c>
      <c r="AT397" s="186" t="s">
        <v>136</v>
      </c>
      <c r="AU397" s="186" t="s">
        <v>80</v>
      </c>
      <c r="AY397" s="19" t="s">
        <v>133</v>
      </c>
      <c r="BE397" s="187">
        <f>IF(N397="základní",J397,0)</f>
        <v>539.11</v>
      </c>
      <c r="BF397" s="187">
        <f>IF(N397="snížená",J397,0)</f>
        <v>0</v>
      </c>
      <c r="BG397" s="187">
        <f>IF(N397="zákl. přenesená",J397,0)</f>
        <v>0</v>
      </c>
      <c r="BH397" s="187">
        <f>IF(N397="sníž. přenesená",J397,0)</f>
        <v>0</v>
      </c>
      <c r="BI397" s="187">
        <f>IF(N397="nulová",J397,0)</f>
        <v>0</v>
      </c>
      <c r="BJ397" s="19" t="s">
        <v>78</v>
      </c>
      <c r="BK397" s="187">
        <f>ROUND(I397*H397,2)</f>
        <v>539.11</v>
      </c>
      <c r="BL397" s="19" t="s">
        <v>252</v>
      </c>
      <c r="BM397" s="186" t="s">
        <v>767</v>
      </c>
    </row>
    <row r="398" spans="1:65" s="2" customFormat="1">
      <c r="A398" s="36"/>
      <c r="B398" s="37"/>
      <c r="C398" s="38"/>
      <c r="D398" s="188" t="s">
        <v>143</v>
      </c>
      <c r="E398" s="38"/>
      <c r="F398" s="189" t="s">
        <v>768</v>
      </c>
      <c r="G398" s="38"/>
      <c r="H398" s="38"/>
      <c r="I398" s="190"/>
      <c r="J398" s="38"/>
      <c r="K398" s="38"/>
      <c r="L398" s="41"/>
      <c r="M398" s="191"/>
      <c r="N398" s="192"/>
      <c r="O398" s="66"/>
      <c r="P398" s="66"/>
      <c r="Q398" s="66"/>
      <c r="R398" s="66"/>
      <c r="S398" s="66"/>
      <c r="T398" s="67"/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T398" s="19" t="s">
        <v>143</v>
      </c>
      <c r="AU398" s="19" t="s">
        <v>80</v>
      </c>
    </row>
    <row r="399" spans="1:65" s="2" customFormat="1">
      <c r="A399" s="36"/>
      <c r="B399" s="37"/>
      <c r="C399" s="38"/>
      <c r="D399" s="193" t="s">
        <v>145</v>
      </c>
      <c r="E399" s="38"/>
      <c r="F399" s="194" t="s">
        <v>769</v>
      </c>
      <c r="G399" s="38"/>
      <c r="H399" s="38"/>
      <c r="I399" s="190"/>
      <c r="J399" s="38"/>
      <c r="K399" s="38"/>
      <c r="L399" s="41"/>
      <c r="M399" s="191"/>
      <c r="N399" s="192"/>
      <c r="O399" s="66"/>
      <c r="P399" s="66"/>
      <c r="Q399" s="66"/>
      <c r="R399" s="66"/>
      <c r="S399" s="66"/>
      <c r="T399" s="67"/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T399" s="19" t="s">
        <v>145</v>
      </c>
      <c r="AU399" s="19" t="s">
        <v>80</v>
      </c>
    </row>
    <row r="400" spans="1:65" s="15" customFormat="1">
      <c r="B400" s="217"/>
      <c r="C400" s="218"/>
      <c r="D400" s="188" t="s">
        <v>147</v>
      </c>
      <c r="E400" s="219" t="s">
        <v>19</v>
      </c>
      <c r="F400" s="220" t="s">
        <v>770</v>
      </c>
      <c r="G400" s="218"/>
      <c r="H400" s="219" t="s">
        <v>19</v>
      </c>
      <c r="I400" s="221"/>
      <c r="J400" s="218"/>
      <c r="K400" s="218"/>
      <c r="L400" s="222"/>
      <c r="M400" s="223"/>
      <c r="N400" s="224"/>
      <c r="O400" s="224"/>
      <c r="P400" s="224"/>
      <c r="Q400" s="224"/>
      <c r="R400" s="224"/>
      <c r="S400" s="224"/>
      <c r="T400" s="225"/>
      <c r="AT400" s="226" t="s">
        <v>147</v>
      </c>
      <c r="AU400" s="226" t="s">
        <v>80</v>
      </c>
      <c r="AV400" s="15" t="s">
        <v>78</v>
      </c>
      <c r="AW400" s="15" t="s">
        <v>31</v>
      </c>
      <c r="AX400" s="15" t="s">
        <v>70</v>
      </c>
      <c r="AY400" s="226" t="s">
        <v>133</v>
      </c>
    </row>
    <row r="401" spans="1:65" s="13" customFormat="1">
      <c r="B401" s="195"/>
      <c r="C401" s="196"/>
      <c r="D401" s="188" t="s">
        <v>147</v>
      </c>
      <c r="E401" s="197" t="s">
        <v>19</v>
      </c>
      <c r="F401" s="198" t="s">
        <v>771</v>
      </c>
      <c r="G401" s="196"/>
      <c r="H401" s="199">
        <v>29.436</v>
      </c>
      <c r="I401" s="200"/>
      <c r="J401" s="196"/>
      <c r="K401" s="196"/>
      <c r="L401" s="201"/>
      <c r="M401" s="202"/>
      <c r="N401" s="203"/>
      <c r="O401" s="203"/>
      <c r="P401" s="203"/>
      <c r="Q401" s="203"/>
      <c r="R401" s="203"/>
      <c r="S401" s="203"/>
      <c r="T401" s="204"/>
      <c r="AT401" s="205" t="s">
        <v>147</v>
      </c>
      <c r="AU401" s="205" t="s">
        <v>80</v>
      </c>
      <c r="AV401" s="13" t="s">
        <v>80</v>
      </c>
      <c r="AW401" s="13" t="s">
        <v>31</v>
      </c>
      <c r="AX401" s="13" t="s">
        <v>70</v>
      </c>
      <c r="AY401" s="205" t="s">
        <v>133</v>
      </c>
    </row>
    <row r="402" spans="1:65" s="13" customFormat="1">
      <c r="B402" s="195"/>
      <c r="C402" s="196"/>
      <c r="D402" s="188" t="s">
        <v>147</v>
      </c>
      <c r="E402" s="197" t="s">
        <v>19</v>
      </c>
      <c r="F402" s="198" t="s">
        <v>772</v>
      </c>
      <c r="G402" s="196"/>
      <c r="H402" s="199">
        <v>28.14</v>
      </c>
      <c r="I402" s="200"/>
      <c r="J402" s="196"/>
      <c r="K402" s="196"/>
      <c r="L402" s="201"/>
      <c r="M402" s="202"/>
      <c r="N402" s="203"/>
      <c r="O402" s="203"/>
      <c r="P402" s="203"/>
      <c r="Q402" s="203"/>
      <c r="R402" s="203"/>
      <c r="S402" s="203"/>
      <c r="T402" s="204"/>
      <c r="AT402" s="205" t="s">
        <v>147</v>
      </c>
      <c r="AU402" s="205" t="s">
        <v>80</v>
      </c>
      <c r="AV402" s="13" t="s">
        <v>80</v>
      </c>
      <c r="AW402" s="13" t="s">
        <v>31</v>
      </c>
      <c r="AX402" s="13" t="s">
        <v>70</v>
      </c>
      <c r="AY402" s="205" t="s">
        <v>133</v>
      </c>
    </row>
    <row r="403" spans="1:65" s="13" customFormat="1">
      <c r="B403" s="195"/>
      <c r="C403" s="196"/>
      <c r="D403" s="188" t="s">
        <v>147</v>
      </c>
      <c r="E403" s="197" t="s">
        <v>19</v>
      </c>
      <c r="F403" s="198" t="s">
        <v>773</v>
      </c>
      <c r="G403" s="196"/>
      <c r="H403" s="199">
        <v>16.29</v>
      </c>
      <c r="I403" s="200"/>
      <c r="J403" s="196"/>
      <c r="K403" s="196"/>
      <c r="L403" s="201"/>
      <c r="M403" s="202"/>
      <c r="N403" s="203"/>
      <c r="O403" s="203"/>
      <c r="P403" s="203"/>
      <c r="Q403" s="203"/>
      <c r="R403" s="203"/>
      <c r="S403" s="203"/>
      <c r="T403" s="204"/>
      <c r="AT403" s="205" t="s">
        <v>147</v>
      </c>
      <c r="AU403" s="205" t="s">
        <v>80</v>
      </c>
      <c r="AV403" s="13" t="s">
        <v>80</v>
      </c>
      <c r="AW403" s="13" t="s">
        <v>31</v>
      </c>
      <c r="AX403" s="13" t="s">
        <v>70</v>
      </c>
      <c r="AY403" s="205" t="s">
        <v>133</v>
      </c>
    </row>
    <row r="404" spans="1:65" s="13" customFormat="1">
      <c r="B404" s="195"/>
      <c r="C404" s="196"/>
      <c r="D404" s="188" t="s">
        <v>147</v>
      </c>
      <c r="E404" s="197" t="s">
        <v>19</v>
      </c>
      <c r="F404" s="198" t="s">
        <v>774</v>
      </c>
      <c r="G404" s="196"/>
      <c r="H404" s="199">
        <v>3.15</v>
      </c>
      <c r="I404" s="200"/>
      <c r="J404" s="196"/>
      <c r="K404" s="196"/>
      <c r="L404" s="201"/>
      <c r="M404" s="202"/>
      <c r="N404" s="203"/>
      <c r="O404" s="203"/>
      <c r="P404" s="203"/>
      <c r="Q404" s="203"/>
      <c r="R404" s="203"/>
      <c r="S404" s="203"/>
      <c r="T404" s="204"/>
      <c r="AT404" s="205" t="s">
        <v>147</v>
      </c>
      <c r="AU404" s="205" t="s">
        <v>80</v>
      </c>
      <c r="AV404" s="13" t="s">
        <v>80</v>
      </c>
      <c r="AW404" s="13" t="s">
        <v>31</v>
      </c>
      <c r="AX404" s="13" t="s">
        <v>70</v>
      </c>
      <c r="AY404" s="205" t="s">
        <v>133</v>
      </c>
    </row>
    <row r="405" spans="1:65" s="14" customFormat="1">
      <c r="B405" s="206"/>
      <c r="C405" s="207"/>
      <c r="D405" s="188" t="s">
        <v>147</v>
      </c>
      <c r="E405" s="208" t="s">
        <v>19</v>
      </c>
      <c r="F405" s="209" t="s">
        <v>165</v>
      </c>
      <c r="G405" s="207"/>
      <c r="H405" s="210">
        <v>77.016000000000005</v>
      </c>
      <c r="I405" s="211"/>
      <c r="J405" s="207"/>
      <c r="K405" s="207"/>
      <c r="L405" s="212"/>
      <c r="M405" s="213"/>
      <c r="N405" s="214"/>
      <c r="O405" s="214"/>
      <c r="P405" s="214"/>
      <c r="Q405" s="214"/>
      <c r="R405" s="214"/>
      <c r="S405" s="214"/>
      <c r="T405" s="215"/>
      <c r="AT405" s="216" t="s">
        <v>147</v>
      </c>
      <c r="AU405" s="216" t="s">
        <v>80</v>
      </c>
      <c r="AV405" s="14" t="s">
        <v>141</v>
      </c>
      <c r="AW405" s="14" t="s">
        <v>31</v>
      </c>
      <c r="AX405" s="14" t="s">
        <v>78</v>
      </c>
      <c r="AY405" s="216" t="s">
        <v>133</v>
      </c>
    </row>
    <row r="406" spans="1:65" s="2" customFormat="1" ht="16.5" customHeight="1">
      <c r="A406" s="36"/>
      <c r="B406" s="37"/>
      <c r="C406" s="175" t="s">
        <v>775</v>
      </c>
      <c r="D406" s="175" t="s">
        <v>136</v>
      </c>
      <c r="E406" s="176" t="s">
        <v>776</v>
      </c>
      <c r="F406" s="177" t="s">
        <v>777</v>
      </c>
      <c r="G406" s="178" t="s">
        <v>139</v>
      </c>
      <c r="H406" s="179">
        <v>77.016000000000005</v>
      </c>
      <c r="I406" s="180">
        <v>53</v>
      </c>
      <c r="J406" s="181">
        <f>ROUND(I406*H406,2)</f>
        <v>4081.85</v>
      </c>
      <c r="K406" s="177" t="s">
        <v>140</v>
      </c>
      <c r="L406" s="41"/>
      <c r="M406" s="182" t="s">
        <v>19</v>
      </c>
      <c r="N406" s="183" t="s">
        <v>41</v>
      </c>
      <c r="O406" s="66"/>
      <c r="P406" s="184">
        <f>O406*H406</f>
        <v>0</v>
      </c>
      <c r="Q406" s="184">
        <v>2.9999999999999997E-4</v>
      </c>
      <c r="R406" s="184">
        <f>Q406*H406</f>
        <v>2.3104799999999998E-2</v>
      </c>
      <c r="S406" s="184">
        <v>0</v>
      </c>
      <c r="T406" s="185">
        <f>S406*H406</f>
        <v>0</v>
      </c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R406" s="186" t="s">
        <v>252</v>
      </c>
      <c r="AT406" s="186" t="s">
        <v>136</v>
      </c>
      <c r="AU406" s="186" t="s">
        <v>80</v>
      </c>
      <c r="AY406" s="19" t="s">
        <v>133</v>
      </c>
      <c r="BE406" s="187">
        <f>IF(N406="základní",J406,0)</f>
        <v>4081.85</v>
      </c>
      <c r="BF406" s="187">
        <f>IF(N406="snížená",J406,0)</f>
        <v>0</v>
      </c>
      <c r="BG406" s="187">
        <f>IF(N406="zákl. přenesená",J406,0)</f>
        <v>0</v>
      </c>
      <c r="BH406" s="187">
        <f>IF(N406="sníž. přenesená",J406,0)</f>
        <v>0</v>
      </c>
      <c r="BI406" s="187">
        <f>IF(N406="nulová",J406,0)</f>
        <v>0</v>
      </c>
      <c r="BJ406" s="19" t="s">
        <v>78</v>
      </c>
      <c r="BK406" s="187">
        <f>ROUND(I406*H406,2)</f>
        <v>4081.85</v>
      </c>
      <c r="BL406" s="19" t="s">
        <v>252</v>
      </c>
      <c r="BM406" s="186" t="s">
        <v>778</v>
      </c>
    </row>
    <row r="407" spans="1:65" s="2" customFormat="1">
      <c r="A407" s="36"/>
      <c r="B407" s="37"/>
      <c r="C407" s="38"/>
      <c r="D407" s="188" t="s">
        <v>143</v>
      </c>
      <c r="E407" s="38"/>
      <c r="F407" s="189" t="s">
        <v>779</v>
      </c>
      <c r="G407" s="38"/>
      <c r="H407" s="38"/>
      <c r="I407" s="190"/>
      <c r="J407" s="38"/>
      <c r="K407" s="38"/>
      <c r="L407" s="41"/>
      <c r="M407" s="191"/>
      <c r="N407" s="192"/>
      <c r="O407" s="66"/>
      <c r="P407" s="66"/>
      <c r="Q407" s="66"/>
      <c r="R407" s="66"/>
      <c r="S407" s="66"/>
      <c r="T407" s="67"/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T407" s="19" t="s">
        <v>143</v>
      </c>
      <c r="AU407" s="19" t="s">
        <v>80</v>
      </c>
    </row>
    <row r="408" spans="1:65" s="2" customFormat="1">
      <c r="A408" s="36"/>
      <c r="B408" s="37"/>
      <c r="C408" s="38"/>
      <c r="D408" s="193" t="s">
        <v>145</v>
      </c>
      <c r="E408" s="38"/>
      <c r="F408" s="194" t="s">
        <v>780</v>
      </c>
      <c r="G408" s="38"/>
      <c r="H408" s="38"/>
      <c r="I408" s="190"/>
      <c r="J408" s="38"/>
      <c r="K408" s="38"/>
      <c r="L408" s="41"/>
      <c r="M408" s="191"/>
      <c r="N408" s="192"/>
      <c r="O408" s="66"/>
      <c r="P408" s="66"/>
      <c r="Q408" s="66"/>
      <c r="R408" s="66"/>
      <c r="S408" s="66"/>
      <c r="T408" s="67"/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T408" s="19" t="s">
        <v>145</v>
      </c>
      <c r="AU408" s="19" t="s">
        <v>80</v>
      </c>
    </row>
    <row r="409" spans="1:65" s="2" customFormat="1" ht="16.5" customHeight="1">
      <c r="A409" s="36"/>
      <c r="B409" s="37"/>
      <c r="C409" s="175" t="s">
        <v>781</v>
      </c>
      <c r="D409" s="175" t="s">
        <v>136</v>
      </c>
      <c r="E409" s="176" t="s">
        <v>782</v>
      </c>
      <c r="F409" s="177" t="s">
        <v>783</v>
      </c>
      <c r="G409" s="178" t="s">
        <v>139</v>
      </c>
      <c r="H409" s="179">
        <v>56.136000000000003</v>
      </c>
      <c r="I409" s="180">
        <v>197</v>
      </c>
      <c r="J409" s="181">
        <f>ROUND(I409*H409,2)</f>
        <v>11058.79</v>
      </c>
      <c r="K409" s="177" t="s">
        <v>140</v>
      </c>
      <c r="L409" s="41"/>
      <c r="M409" s="182" t="s">
        <v>19</v>
      </c>
      <c r="N409" s="183" t="s">
        <v>41</v>
      </c>
      <c r="O409" s="66"/>
      <c r="P409" s="184">
        <f>O409*H409</f>
        <v>0</v>
      </c>
      <c r="Q409" s="184">
        <v>4.4999999999999997E-3</v>
      </c>
      <c r="R409" s="184">
        <f>Q409*H409</f>
        <v>0.252612</v>
      </c>
      <c r="S409" s="184">
        <v>0</v>
      </c>
      <c r="T409" s="185">
        <f>S409*H409</f>
        <v>0</v>
      </c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R409" s="186" t="s">
        <v>252</v>
      </c>
      <c r="AT409" s="186" t="s">
        <v>136</v>
      </c>
      <c r="AU409" s="186" t="s">
        <v>80</v>
      </c>
      <c r="AY409" s="19" t="s">
        <v>133</v>
      </c>
      <c r="BE409" s="187">
        <f>IF(N409="základní",J409,0)</f>
        <v>11058.79</v>
      </c>
      <c r="BF409" s="187">
        <f>IF(N409="snížená",J409,0)</f>
        <v>0</v>
      </c>
      <c r="BG409" s="187">
        <f>IF(N409="zákl. přenesená",J409,0)</f>
        <v>0</v>
      </c>
      <c r="BH409" s="187">
        <f>IF(N409="sníž. přenesená",J409,0)</f>
        <v>0</v>
      </c>
      <c r="BI409" s="187">
        <f>IF(N409="nulová",J409,0)</f>
        <v>0</v>
      </c>
      <c r="BJ409" s="19" t="s">
        <v>78</v>
      </c>
      <c r="BK409" s="187">
        <f>ROUND(I409*H409,2)</f>
        <v>11058.79</v>
      </c>
      <c r="BL409" s="19" t="s">
        <v>252</v>
      </c>
      <c r="BM409" s="186" t="s">
        <v>784</v>
      </c>
    </row>
    <row r="410" spans="1:65" s="2" customFormat="1">
      <c r="A410" s="36"/>
      <c r="B410" s="37"/>
      <c r="C410" s="38"/>
      <c r="D410" s="188" t="s">
        <v>143</v>
      </c>
      <c r="E410" s="38"/>
      <c r="F410" s="189" t="s">
        <v>785</v>
      </c>
      <c r="G410" s="38"/>
      <c r="H410" s="38"/>
      <c r="I410" s="190"/>
      <c r="J410" s="38"/>
      <c r="K410" s="38"/>
      <c r="L410" s="41"/>
      <c r="M410" s="191"/>
      <c r="N410" s="192"/>
      <c r="O410" s="66"/>
      <c r="P410" s="66"/>
      <c r="Q410" s="66"/>
      <c r="R410" s="66"/>
      <c r="S410" s="66"/>
      <c r="T410" s="67"/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T410" s="19" t="s">
        <v>143</v>
      </c>
      <c r="AU410" s="19" t="s">
        <v>80</v>
      </c>
    </row>
    <row r="411" spans="1:65" s="2" customFormat="1">
      <c r="A411" s="36"/>
      <c r="B411" s="37"/>
      <c r="C411" s="38"/>
      <c r="D411" s="193" t="s">
        <v>145</v>
      </c>
      <c r="E411" s="38"/>
      <c r="F411" s="194" t="s">
        <v>786</v>
      </c>
      <c r="G411" s="38"/>
      <c r="H411" s="38"/>
      <c r="I411" s="190"/>
      <c r="J411" s="38"/>
      <c r="K411" s="38"/>
      <c r="L411" s="41"/>
      <c r="M411" s="191"/>
      <c r="N411" s="192"/>
      <c r="O411" s="66"/>
      <c r="P411" s="66"/>
      <c r="Q411" s="66"/>
      <c r="R411" s="66"/>
      <c r="S411" s="66"/>
      <c r="T411" s="67"/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T411" s="19" t="s">
        <v>145</v>
      </c>
      <c r="AU411" s="19" t="s">
        <v>80</v>
      </c>
    </row>
    <row r="412" spans="1:65" s="15" customFormat="1">
      <c r="B412" s="217"/>
      <c r="C412" s="218"/>
      <c r="D412" s="188" t="s">
        <v>147</v>
      </c>
      <c r="E412" s="219" t="s">
        <v>19</v>
      </c>
      <c r="F412" s="220" t="s">
        <v>787</v>
      </c>
      <c r="G412" s="218"/>
      <c r="H412" s="219" t="s">
        <v>19</v>
      </c>
      <c r="I412" s="221"/>
      <c r="J412" s="218"/>
      <c r="K412" s="218"/>
      <c r="L412" s="222"/>
      <c r="M412" s="223"/>
      <c r="N412" s="224"/>
      <c r="O412" s="224"/>
      <c r="P412" s="224"/>
      <c r="Q412" s="224"/>
      <c r="R412" s="224"/>
      <c r="S412" s="224"/>
      <c r="T412" s="225"/>
      <c r="AT412" s="226" t="s">
        <v>147</v>
      </c>
      <c r="AU412" s="226" t="s">
        <v>80</v>
      </c>
      <c r="AV412" s="15" t="s">
        <v>78</v>
      </c>
      <c r="AW412" s="15" t="s">
        <v>31</v>
      </c>
      <c r="AX412" s="15" t="s">
        <v>70</v>
      </c>
      <c r="AY412" s="226" t="s">
        <v>133</v>
      </c>
    </row>
    <row r="413" spans="1:65" s="13" customFormat="1">
      <c r="B413" s="195"/>
      <c r="C413" s="196"/>
      <c r="D413" s="188" t="s">
        <v>147</v>
      </c>
      <c r="E413" s="197" t="s">
        <v>19</v>
      </c>
      <c r="F413" s="198" t="s">
        <v>788</v>
      </c>
      <c r="G413" s="196"/>
      <c r="H413" s="199">
        <v>16.536000000000001</v>
      </c>
      <c r="I413" s="200"/>
      <c r="J413" s="196"/>
      <c r="K413" s="196"/>
      <c r="L413" s="201"/>
      <c r="M413" s="202"/>
      <c r="N413" s="203"/>
      <c r="O413" s="203"/>
      <c r="P413" s="203"/>
      <c r="Q413" s="203"/>
      <c r="R413" s="203"/>
      <c r="S413" s="203"/>
      <c r="T413" s="204"/>
      <c r="AT413" s="205" t="s">
        <v>147</v>
      </c>
      <c r="AU413" s="205" t="s">
        <v>80</v>
      </c>
      <c r="AV413" s="13" t="s">
        <v>80</v>
      </c>
      <c r="AW413" s="13" t="s">
        <v>31</v>
      </c>
      <c r="AX413" s="13" t="s">
        <v>70</v>
      </c>
      <c r="AY413" s="205" t="s">
        <v>133</v>
      </c>
    </row>
    <row r="414" spans="1:65" s="13" customFormat="1">
      <c r="B414" s="195"/>
      <c r="C414" s="196"/>
      <c r="D414" s="188" t="s">
        <v>147</v>
      </c>
      <c r="E414" s="197" t="s">
        <v>19</v>
      </c>
      <c r="F414" s="198" t="s">
        <v>789</v>
      </c>
      <c r="G414" s="196"/>
      <c r="H414" s="199">
        <v>25.62</v>
      </c>
      <c r="I414" s="200"/>
      <c r="J414" s="196"/>
      <c r="K414" s="196"/>
      <c r="L414" s="201"/>
      <c r="M414" s="202"/>
      <c r="N414" s="203"/>
      <c r="O414" s="203"/>
      <c r="P414" s="203"/>
      <c r="Q414" s="203"/>
      <c r="R414" s="203"/>
      <c r="S414" s="203"/>
      <c r="T414" s="204"/>
      <c r="AT414" s="205" t="s">
        <v>147</v>
      </c>
      <c r="AU414" s="205" t="s">
        <v>80</v>
      </c>
      <c r="AV414" s="13" t="s">
        <v>80</v>
      </c>
      <c r="AW414" s="13" t="s">
        <v>31</v>
      </c>
      <c r="AX414" s="13" t="s">
        <v>70</v>
      </c>
      <c r="AY414" s="205" t="s">
        <v>133</v>
      </c>
    </row>
    <row r="415" spans="1:65" s="13" customFormat="1">
      <c r="B415" s="195"/>
      <c r="C415" s="196"/>
      <c r="D415" s="188" t="s">
        <v>147</v>
      </c>
      <c r="E415" s="197" t="s">
        <v>19</v>
      </c>
      <c r="F415" s="198" t="s">
        <v>790</v>
      </c>
      <c r="G415" s="196"/>
      <c r="H415" s="199">
        <v>10.83</v>
      </c>
      <c r="I415" s="200"/>
      <c r="J415" s="196"/>
      <c r="K415" s="196"/>
      <c r="L415" s="201"/>
      <c r="M415" s="202"/>
      <c r="N415" s="203"/>
      <c r="O415" s="203"/>
      <c r="P415" s="203"/>
      <c r="Q415" s="203"/>
      <c r="R415" s="203"/>
      <c r="S415" s="203"/>
      <c r="T415" s="204"/>
      <c r="AT415" s="205" t="s">
        <v>147</v>
      </c>
      <c r="AU415" s="205" t="s">
        <v>80</v>
      </c>
      <c r="AV415" s="13" t="s">
        <v>80</v>
      </c>
      <c r="AW415" s="13" t="s">
        <v>31</v>
      </c>
      <c r="AX415" s="13" t="s">
        <v>70</v>
      </c>
      <c r="AY415" s="205" t="s">
        <v>133</v>
      </c>
    </row>
    <row r="416" spans="1:65" s="13" customFormat="1">
      <c r="B416" s="195"/>
      <c r="C416" s="196"/>
      <c r="D416" s="188" t="s">
        <v>147</v>
      </c>
      <c r="E416" s="197" t="s">
        <v>19</v>
      </c>
      <c r="F416" s="198" t="s">
        <v>774</v>
      </c>
      <c r="G416" s="196"/>
      <c r="H416" s="199">
        <v>3.15</v>
      </c>
      <c r="I416" s="200"/>
      <c r="J416" s="196"/>
      <c r="K416" s="196"/>
      <c r="L416" s="201"/>
      <c r="M416" s="202"/>
      <c r="N416" s="203"/>
      <c r="O416" s="203"/>
      <c r="P416" s="203"/>
      <c r="Q416" s="203"/>
      <c r="R416" s="203"/>
      <c r="S416" s="203"/>
      <c r="T416" s="204"/>
      <c r="AT416" s="205" t="s">
        <v>147</v>
      </c>
      <c r="AU416" s="205" t="s">
        <v>80</v>
      </c>
      <c r="AV416" s="13" t="s">
        <v>80</v>
      </c>
      <c r="AW416" s="13" t="s">
        <v>31</v>
      </c>
      <c r="AX416" s="13" t="s">
        <v>70</v>
      </c>
      <c r="AY416" s="205" t="s">
        <v>133</v>
      </c>
    </row>
    <row r="417" spans="1:65" s="14" customFormat="1">
      <c r="B417" s="206"/>
      <c r="C417" s="207"/>
      <c r="D417" s="188" t="s">
        <v>147</v>
      </c>
      <c r="E417" s="208" t="s">
        <v>19</v>
      </c>
      <c r="F417" s="209" t="s">
        <v>165</v>
      </c>
      <c r="G417" s="207"/>
      <c r="H417" s="210">
        <v>56.136000000000003</v>
      </c>
      <c r="I417" s="211"/>
      <c r="J417" s="207"/>
      <c r="K417" s="207"/>
      <c r="L417" s="212"/>
      <c r="M417" s="213"/>
      <c r="N417" s="214"/>
      <c r="O417" s="214"/>
      <c r="P417" s="214"/>
      <c r="Q417" s="214"/>
      <c r="R417" s="214"/>
      <c r="S417" s="214"/>
      <c r="T417" s="215"/>
      <c r="AT417" s="216" t="s">
        <v>147</v>
      </c>
      <c r="AU417" s="216" t="s">
        <v>80</v>
      </c>
      <c r="AV417" s="14" t="s">
        <v>141</v>
      </c>
      <c r="AW417" s="14" t="s">
        <v>31</v>
      </c>
      <c r="AX417" s="14" t="s">
        <v>78</v>
      </c>
      <c r="AY417" s="216" t="s">
        <v>133</v>
      </c>
    </row>
    <row r="418" spans="1:65" s="2" customFormat="1" ht="21.75" customHeight="1">
      <c r="A418" s="36"/>
      <c r="B418" s="37"/>
      <c r="C418" s="175" t="s">
        <v>791</v>
      </c>
      <c r="D418" s="175" t="s">
        <v>136</v>
      </c>
      <c r="E418" s="176" t="s">
        <v>792</v>
      </c>
      <c r="F418" s="177" t="s">
        <v>793</v>
      </c>
      <c r="G418" s="178" t="s">
        <v>139</v>
      </c>
      <c r="H418" s="179">
        <v>77.016000000000005</v>
      </c>
      <c r="I418" s="180">
        <v>590</v>
      </c>
      <c r="J418" s="181">
        <f>ROUND(I418*H418,2)</f>
        <v>45439.44</v>
      </c>
      <c r="K418" s="177" t="s">
        <v>140</v>
      </c>
      <c r="L418" s="41"/>
      <c r="M418" s="182" t="s">
        <v>19</v>
      </c>
      <c r="N418" s="183" t="s">
        <v>41</v>
      </c>
      <c r="O418" s="66"/>
      <c r="P418" s="184">
        <f>O418*H418</f>
        <v>0</v>
      </c>
      <c r="Q418" s="184">
        <v>6.0000000000000001E-3</v>
      </c>
      <c r="R418" s="184">
        <f>Q418*H418</f>
        <v>0.46209600000000006</v>
      </c>
      <c r="S418" s="184">
        <v>0</v>
      </c>
      <c r="T418" s="185">
        <f>S418*H418</f>
        <v>0</v>
      </c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R418" s="186" t="s">
        <v>252</v>
      </c>
      <c r="AT418" s="186" t="s">
        <v>136</v>
      </c>
      <c r="AU418" s="186" t="s">
        <v>80</v>
      </c>
      <c r="AY418" s="19" t="s">
        <v>133</v>
      </c>
      <c r="BE418" s="187">
        <f>IF(N418="základní",J418,0)</f>
        <v>45439.44</v>
      </c>
      <c r="BF418" s="187">
        <f>IF(N418="snížená",J418,0)</f>
        <v>0</v>
      </c>
      <c r="BG418" s="187">
        <f>IF(N418="zákl. přenesená",J418,0)</f>
        <v>0</v>
      </c>
      <c r="BH418" s="187">
        <f>IF(N418="sníž. přenesená",J418,0)</f>
        <v>0</v>
      </c>
      <c r="BI418" s="187">
        <f>IF(N418="nulová",J418,0)</f>
        <v>0</v>
      </c>
      <c r="BJ418" s="19" t="s">
        <v>78</v>
      </c>
      <c r="BK418" s="187">
        <f>ROUND(I418*H418,2)</f>
        <v>45439.44</v>
      </c>
      <c r="BL418" s="19" t="s">
        <v>252</v>
      </c>
      <c r="BM418" s="186" t="s">
        <v>794</v>
      </c>
    </row>
    <row r="419" spans="1:65" s="2" customFormat="1">
      <c r="A419" s="36"/>
      <c r="B419" s="37"/>
      <c r="C419" s="38"/>
      <c r="D419" s="188" t="s">
        <v>143</v>
      </c>
      <c r="E419" s="38"/>
      <c r="F419" s="189" t="s">
        <v>795</v>
      </c>
      <c r="G419" s="38"/>
      <c r="H419" s="38"/>
      <c r="I419" s="190"/>
      <c r="J419" s="38"/>
      <c r="K419" s="38"/>
      <c r="L419" s="41"/>
      <c r="M419" s="191"/>
      <c r="N419" s="192"/>
      <c r="O419" s="66"/>
      <c r="P419" s="66"/>
      <c r="Q419" s="66"/>
      <c r="R419" s="66"/>
      <c r="S419" s="66"/>
      <c r="T419" s="67"/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T419" s="19" t="s">
        <v>143</v>
      </c>
      <c r="AU419" s="19" t="s">
        <v>80</v>
      </c>
    </row>
    <row r="420" spans="1:65" s="2" customFormat="1">
      <c r="A420" s="36"/>
      <c r="B420" s="37"/>
      <c r="C420" s="38"/>
      <c r="D420" s="193" t="s">
        <v>145</v>
      </c>
      <c r="E420" s="38"/>
      <c r="F420" s="194" t="s">
        <v>796</v>
      </c>
      <c r="G420" s="38"/>
      <c r="H420" s="38"/>
      <c r="I420" s="190"/>
      <c r="J420" s="38"/>
      <c r="K420" s="38"/>
      <c r="L420" s="41"/>
      <c r="M420" s="191"/>
      <c r="N420" s="192"/>
      <c r="O420" s="66"/>
      <c r="P420" s="66"/>
      <c r="Q420" s="66"/>
      <c r="R420" s="66"/>
      <c r="S420" s="66"/>
      <c r="T420" s="67"/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T420" s="19" t="s">
        <v>145</v>
      </c>
      <c r="AU420" s="19" t="s">
        <v>80</v>
      </c>
    </row>
    <row r="421" spans="1:65" s="2" customFormat="1" ht="16.5" customHeight="1">
      <c r="A421" s="36"/>
      <c r="B421" s="37"/>
      <c r="C421" s="230" t="s">
        <v>797</v>
      </c>
      <c r="D421" s="230" t="s">
        <v>336</v>
      </c>
      <c r="E421" s="231" t="s">
        <v>798</v>
      </c>
      <c r="F421" s="232" t="s">
        <v>799</v>
      </c>
      <c r="G421" s="233" t="s">
        <v>139</v>
      </c>
      <c r="H421" s="234">
        <v>88.567999999999998</v>
      </c>
      <c r="I421" s="235">
        <v>650</v>
      </c>
      <c r="J421" s="236">
        <f>ROUND(I421*H421,2)</f>
        <v>57569.2</v>
      </c>
      <c r="K421" s="232" t="s">
        <v>140</v>
      </c>
      <c r="L421" s="237"/>
      <c r="M421" s="238" t="s">
        <v>19</v>
      </c>
      <c r="N421" s="239" t="s">
        <v>41</v>
      </c>
      <c r="O421" s="66"/>
      <c r="P421" s="184">
        <f>O421*H421</f>
        <v>0</v>
      </c>
      <c r="Q421" s="184">
        <v>1.806E-2</v>
      </c>
      <c r="R421" s="184">
        <f>Q421*H421</f>
        <v>1.5995380799999999</v>
      </c>
      <c r="S421" s="184">
        <v>0</v>
      </c>
      <c r="T421" s="185">
        <f>S421*H421</f>
        <v>0</v>
      </c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R421" s="186" t="s">
        <v>497</v>
      </c>
      <c r="AT421" s="186" t="s">
        <v>336</v>
      </c>
      <c r="AU421" s="186" t="s">
        <v>80</v>
      </c>
      <c r="AY421" s="19" t="s">
        <v>133</v>
      </c>
      <c r="BE421" s="187">
        <f>IF(N421="základní",J421,0)</f>
        <v>57569.2</v>
      </c>
      <c r="BF421" s="187">
        <f>IF(N421="snížená",J421,0)</f>
        <v>0</v>
      </c>
      <c r="BG421" s="187">
        <f>IF(N421="zákl. přenesená",J421,0)</f>
        <v>0</v>
      </c>
      <c r="BH421" s="187">
        <f>IF(N421="sníž. přenesená",J421,0)</f>
        <v>0</v>
      </c>
      <c r="BI421" s="187">
        <f>IF(N421="nulová",J421,0)</f>
        <v>0</v>
      </c>
      <c r="BJ421" s="19" t="s">
        <v>78</v>
      </c>
      <c r="BK421" s="187">
        <f>ROUND(I421*H421,2)</f>
        <v>57569.2</v>
      </c>
      <c r="BL421" s="19" t="s">
        <v>252</v>
      </c>
      <c r="BM421" s="186" t="s">
        <v>800</v>
      </c>
    </row>
    <row r="422" spans="1:65" s="2" customFormat="1">
      <c r="A422" s="36"/>
      <c r="B422" s="37"/>
      <c r="C422" s="38"/>
      <c r="D422" s="188" t="s">
        <v>143</v>
      </c>
      <c r="E422" s="38"/>
      <c r="F422" s="189" t="s">
        <v>799</v>
      </c>
      <c r="G422" s="38"/>
      <c r="H422" s="38"/>
      <c r="I422" s="190"/>
      <c r="J422" s="38"/>
      <c r="K422" s="38"/>
      <c r="L422" s="41"/>
      <c r="M422" s="191"/>
      <c r="N422" s="192"/>
      <c r="O422" s="66"/>
      <c r="P422" s="66"/>
      <c r="Q422" s="66"/>
      <c r="R422" s="66"/>
      <c r="S422" s="66"/>
      <c r="T422" s="67"/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T422" s="19" t="s">
        <v>143</v>
      </c>
      <c r="AU422" s="19" t="s">
        <v>80</v>
      </c>
    </row>
    <row r="423" spans="1:65" s="13" customFormat="1">
      <c r="B423" s="195"/>
      <c r="C423" s="196"/>
      <c r="D423" s="188" t="s">
        <v>147</v>
      </c>
      <c r="E423" s="196"/>
      <c r="F423" s="198" t="s">
        <v>801</v>
      </c>
      <c r="G423" s="196"/>
      <c r="H423" s="199">
        <v>88.567999999999998</v>
      </c>
      <c r="I423" s="200"/>
      <c r="J423" s="196"/>
      <c r="K423" s="196"/>
      <c r="L423" s="201"/>
      <c r="M423" s="202"/>
      <c r="N423" s="203"/>
      <c r="O423" s="203"/>
      <c r="P423" s="203"/>
      <c r="Q423" s="203"/>
      <c r="R423" s="203"/>
      <c r="S423" s="203"/>
      <c r="T423" s="204"/>
      <c r="AT423" s="205" t="s">
        <v>147</v>
      </c>
      <c r="AU423" s="205" t="s">
        <v>80</v>
      </c>
      <c r="AV423" s="13" t="s">
        <v>80</v>
      </c>
      <c r="AW423" s="13" t="s">
        <v>4</v>
      </c>
      <c r="AX423" s="13" t="s">
        <v>78</v>
      </c>
      <c r="AY423" s="205" t="s">
        <v>133</v>
      </c>
    </row>
    <row r="424" spans="1:65" s="2" customFormat="1" ht="16.5" customHeight="1">
      <c r="A424" s="36"/>
      <c r="B424" s="37"/>
      <c r="C424" s="175" t="s">
        <v>802</v>
      </c>
      <c r="D424" s="175" t="s">
        <v>136</v>
      </c>
      <c r="E424" s="176" t="s">
        <v>803</v>
      </c>
      <c r="F424" s="177" t="s">
        <v>804</v>
      </c>
      <c r="G424" s="178" t="s">
        <v>186</v>
      </c>
      <c r="H424" s="179">
        <v>43.8</v>
      </c>
      <c r="I424" s="180">
        <v>153</v>
      </c>
      <c r="J424" s="181">
        <f>ROUND(I424*H424,2)</f>
        <v>6701.4</v>
      </c>
      <c r="K424" s="177" t="s">
        <v>140</v>
      </c>
      <c r="L424" s="41"/>
      <c r="M424" s="182" t="s">
        <v>19</v>
      </c>
      <c r="N424" s="183" t="s">
        <v>41</v>
      </c>
      <c r="O424" s="66"/>
      <c r="P424" s="184">
        <f>O424*H424</f>
        <v>0</v>
      </c>
      <c r="Q424" s="184">
        <v>2.0000000000000001E-4</v>
      </c>
      <c r="R424" s="184">
        <f>Q424*H424</f>
        <v>8.7600000000000004E-3</v>
      </c>
      <c r="S424" s="184">
        <v>0</v>
      </c>
      <c r="T424" s="185">
        <f>S424*H424</f>
        <v>0</v>
      </c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R424" s="186" t="s">
        <v>252</v>
      </c>
      <c r="AT424" s="186" t="s">
        <v>136</v>
      </c>
      <c r="AU424" s="186" t="s">
        <v>80</v>
      </c>
      <c r="AY424" s="19" t="s">
        <v>133</v>
      </c>
      <c r="BE424" s="187">
        <f>IF(N424="základní",J424,0)</f>
        <v>6701.4</v>
      </c>
      <c r="BF424" s="187">
        <f>IF(N424="snížená",J424,0)</f>
        <v>0</v>
      </c>
      <c r="BG424" s="187">
        <f>IF(N424="zákl. přenesená",J424,0)</f>
        <v>0</v>
      </c>
      <c r="BH424" s="187">
        <f>IF(N424="sníž. přenesená",J424,0)</f>
        <v>0</v>
      </c>
      <c r="BI424" s="187">
        <f>IF(N424="nulová",J424,0)</f>
        <v>0</v>
      </c>
      <c r="BJ424" s="19" t="s">
        <v>78</v>
      </c>
      <c r="BK424" s="187">
        <f>ROUND(I424*H424,2)</f>
        <v>6701.4</v>
      </c>
      <c r="BL424" s="19" t="s">
        <v>252</v>
      </c>
      <c r="BM424" s="186" t="s">
        <v>805</v>
      </c>
    </row>
    <row r="425" spans="1:65" s="2" customFormat="1">
      <c r="A425" s="36"/>
      <c r="B425" s="37"/>
      <c r="C425" s="38"/>
      <c r="D425" s="188" t="s">
        <v>143</v>
      </c>
      <c r="E425" s="38"/>
      <c r="F425" s="189" t="s">
        <v>806</v>
      </c>
      <c r="G425" s="38"/>
      <c r="H425" s="38"/>
      <c r="I425" s="190"/>
      <c r="J425" s="38"/>
      <c r="K425" s="38"/>
      <c r="L425" s="41"/>
      <c r="M425" s="191"/>
      <c r="N425" s="192"/>
      <c r="O425" s="66"/>
      <c r="P425" s="66"/>
      <c r="Q425" s="66"/>
      <c r="R425" s="66"/>
      <c r="S425" s="66"/>
      <c r="T425" s="67"/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T425" s="19" t="s">
        <v>143</v>
      </c>
      <c r="AU425" s="19" t="s">
        <v>80</v>
      </c>
    </row>
    <row r="426" spans="1:65" s="2" customFormat="1">
      <c r="A426" s="36"/>
      <c r="B426" s="37"/>
      <c r="C426" s="38"/>
      <c r="D426" s="193" t="s">
        <v>145</v>
      </c>
      <c r="E426" s="38"/>
      <c r="F426" s="194" t="s">
        <v>807</v>
      </c>
      <c r="G426" s="38"/>
      <c r="H426" s="38"/>
      <c r="I426" s="190"/>
      <c r="J426" s="38"/>
      <c r="K426" s="38"/>
      <c r="L426" s="41"/>
      <c r="M426" s="191"/>
      <c r="N426" s="192"/>
      <c r="O426" s="66"/>
      <c r="P426" s="66"/>
      <c r="Q426" s="66"/>
      <c r="R426" s="66"/>
      <c r="S426" s="66"/>
      <c r="T426" s="67"/>
      <c r="U426" s="36"/>
      <c r="V426" s="36"/>
      <c r="W426" s="36"/>
      <c r="X426" s="36"/>
      <c r="Y426" s="36"/>
      <c r="Z426" s="36"/>
      <c r="AA426" s="36"/>
      <c r="AB426" s="36"/>
      <c r="AC426" s="36"/>
      <c r="AD426" s="36"/>
      <c r="AE426" s="36"/>
      <c r="AT426" s="19" t="s">
        <v>145</v>
      </c>
      <c r="AU426" s="19" t="s">
        <v>80</v>
      </c>
    </row>
    <row r="427" spans="1:65" s="13" customFormat="1">
      <c r="B427" s="195"/>
      <c r="C427" s="196"/>
      <c r="D427" s="188" t="s">
        <v>147</v>
      </c>
      <c r="E427" s="197" t="s">
        <v>19</v>
      </c>
      <c r="F427" s="198" t="s">
        <v>808</v>
      </c>
      <c r="G427" s="196"/>
      <c r="H427" s="199">
        <v>18.899999999999999</v>
      </c>
      <c r="I427" s="200"/>
      <c r="J427" s="196"/>
      <c r="K427" s="196"/>
      <c r="L427" s="201"/>
      <c r="M427" s="202"/>
      <c r="N427" s="203"/>
      <c r="O427" s="203"/>
      <c r="P427" s="203"/>
      <c r="Q427" s="203"/>
      <c r="R427" s="203"/>
      <c r="S427" s="203"/>
      <c r="T427" s="204"/>
      <c r="AT427" s="205" t="s">
        <v>147</v>
      </c>
      <c r="AU427" s="205" t="s">
        <v>80</v>
      </c>
      <c r="AV427" s="13" t="s">
        <v>80</v>
      </c>
      <c r="AW427" s="13" t="s">
        <v>31</v>
      </c>
      <c r="AX427" s="13" t="s">
        <v>70</v>
      </c>
      <c r="AY427" s="205" t="s">
        <v>133</v>
      </c>
    </row>
    <row r="428" spans="1:65" s="13" customFormat="1">
      <c r="B428" s="195"/>
      <c r="C428" s="196"/>
      <c r="D428" s="188" t="s">
        <v>147</v>
      </c>
      <c r="E428" s="197" t="s">
        <v>19</v>
      </c>
      <c r="F428" s="198" t="s">
        <v>809</v>
      </c>
      <c r="G428" s="196"/>
      <c r="H428" s="199">
        <v>13.2</v>
      </c>
      <c r="I428" s="200"/>
      <c r="J428" s="196"/>
      <c r="K428" s="196"/>
      <c r="L428" s="201"/>
      <c r="M428" s="202"/>
      <c r="N428" s="203"/>
      <c r="O428" s="203"/>
      <c r="P428" s="203"/>
      <c r="Q428" s="203"/>
      <c r="R428" s="203"/>
      <c r="S428" s="203"/>
      <c r="T428" s="204"/>
      <c r="AT428" s="205" t="s">
        <v>147</v>
      </c>
      <c r="AU428" s="205" t="s">
        <v>80</v>
      </c>
      <c r="AV428" s="13" t="s">
        <v>80</v>
      </c>
      <c r="AW428" s="13" t="s">
        <v>31</v>
      </c>
      <c r="AX428" s="13" t="s">
        <v>70</v>
      </c>
      <c r="AY428" s="205" t="s">
        <v>133</v>
      </c>
    </row>
    <row r="429" spans="1:65" s="13" customFormat="1">
      <c r="B429" s="195"/>
      <c r="C429" s="196"/>
      <c r="D429" s="188" t="s">
        <v>147</v>
      </c>
      <c r="E429" s="197" t="s">
        <v>19</v>
      </c>
      <c r="F429" s="198" t="s">
        <v>810</v>
      </c>
      <c r="G429" s="196"/>
      <c r="H429" s="199">
        <v>11.7</v>
      </c>
      <c r="I429" s="200"/>
      <c r="J429" s="196"/>
      <c r="K429" s="196"/>
      <c r="L429" s="201"/>
      <c r="M429" s="202"/>
      <c r="N429" s="203"/>
      <c r="O429" s="203"/>
      <c r="P429" s="203"/>
      <c r="Q429" s="203"/>
      <c r="R429" s="203"/>
      <c r="S429" s="203"/>
      <c r="T429" s="204"/>
      <c r="AT429" s="205" t="s">
        <v>147</v>
      </c>
      <c r="AU429" s="205" t="s">
        <v>80</v>
      </c>
      <c r="AV429" s="13" t="s">
        <v>80</v>
      </c>
      <c r="AW429" s="13" t="s">
        <v>31</v>
      </c>
      <c r="AX429" s="13" t="s">
        <v>70</v>
      </c>
      <c r="AY429" s="205" t="s">
        <v>133</v>
      </c>
    </row>
    <row r="430" spans="1:65" s="14" customFormat="1">
      <c r="B430" s="206"/>
      <c r="C430" s="207"/>
      <c r="D430" s="188" t="s">
        <v>147</v>
      </c>
      <c r="E430" s="208" t="s">
        <v>19</v>
      </c>
      <c r="F430" s="209" t="s">
        <v>165</v>
      </c>
      <c r="G430" s="207"/>
      <c r="H430" s="210">
        <v>43.8</v>
      </c>
      <c r="I430" s="211"/>
      <c r="J430" s="207"/>
      <c r="K430" s="207"/>
      <c r="L430" s="212"/>
      <c r="M430" s="213"/>
      <c r="N430" s="214"/>
      <c r="O430" s="214"/>
      <c r="P430" s="214"/>
      <c r="Q430" s="214"/>
      <c r="R430" s="214"/>
      <c r="S430" s="214"/>
      <c r="T430" s="215"/>
      <c r="AT430" s="216" t="s">
        <v>147</v>
      </c>
      <c r="AU430" s="216" t="s">
        <v>80</v>
      </c>
      <c r="AV430" s="14" t="s">
        <v>141</v>
      </c>
      <c r="AW430" s="14" t="s">
        <v>31</v>
      </c>
      <c r="AX430" s="14" t="s">
        <v>78</v>
      </c>
      <c r="AY430" s="216" t="s">
        <v>133</v>
      </c>
    </row>
    <row r="431" spans="1:65" s="2" customFormat="1" ht="16.5" customHeight="1">
      <c r="A431" s="36"/>
      <c r="B431" s="37"/>
      <c r="C431" s="230" t="s">
        <v>811</v>
      </c>
      <c r="D431" s="230" t="s">
        <v>336</v>
      </c>
      <c r="E431" s="231" t="s">
        <v>812</v>
      </c>
      <c r="F431" s="232" t="s">
        <v>813</v>
      </c>
      <c r="G431" s="233" t="s">
        <v>186</v>
      </c>
      <c r="H431" s="234">
        <v>45.99</v>
      </c>
      <c r="I431" s="235">
        <v>33</v>
      </c>
      <c r="J431" s="236">
        <f>ROUND(I431*H431,2)</f>
        <v>1517.67</v>
      </c>
      <c r="K431" s="232" t="s">
        <v>140</v>
      </c>
      <c r="L431" s="237"/>
      <c r="M431" s="238" t="s">
        <v>19</v>
      </c>
      <c r="N431" s="239" t="s">
        <v>41</v>
      </c>
      <c r="O431" s="66"/>
      <c r="P431" s="184">
        <f>O431*H431</f>
        <v>0</v>
      </c>
      <c r="Q431" s="184">
        <v>1.2E-4</v>
      </c>
      <c r="R431" s="184">
        <f>Q431*H431</f>
        <v>5.5188000000000008E-3</v>
      </c>
      <c r="S431" s="184">
        <v>0</v>
      </c>
      <c r="T431" s="185">
        <f>S431*H431</f>
        <v>0</v>
      </c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R431" s="186" t="s">
        <v>497</v>
      </c>
      <c r="AT431" s="186" t="s">
        <v>336</v>
      </c>
      <c r="AU431" s="186" t="s">
        <v>80</v>
      </c>
      <c r="AY431" s="19" t="s">
        <v>133</v>
      </c>
      <c r="BE431" s="187">
        <f>IF(N431="základní",J431,0)</f>
        <v>1517.67</v>
      </c>
      <c r="BF431" s="187">
        <f>IF(N431="snížená",J431,0)</f>
        <v>0</v>
      </c>
      <c r="BG431" s="187">
        <f>IF(N431="zákl. přenesená",J431,0)</f>
        <v>0</v>
      </c>
      <c r="BH431" s="187">
        <f>IF(N431="sníž. přenesená",J431,0)</f>
        <v>0</v>
      </c>
      <c r="BI431" s="187">
        <f>IF(N431="nulová",J431,0)</f>
        <v>0</v>
      </c>
      <c r="BJ431" s="19" t="s">
        <v>78</v>
      </c>
      <c r="BK431" s="187">
        <f>ROUND(I431*H431,2)</f>
        <v>1517.67</v>
      </c>
      <c r="BL431" s="19" t="s">
        <v>252</v>
      </c>
      <c r="BM431" s="186" t="s">
        <v>814</v>
      </c>
    </row>
    <row r="432" spans="1:65" s="2" customFormat="1">
      <c r="A432" s="36"/>
      <c r="B432" s="37"/>
      <c r="C432" s="38"/>
      <c r="D432" s="188" t="s">
        <v>143</v>
      </c>
      <c r="E432" s="38"/>
      <c r="F432" s="189" t="s">
        <v>813</v>
      </c>
      <c r="G432" s="38"/>
      <c r="H432" s="38"/>
      <c r="I432" s="190"/>
      <c r="J432" s="38"/>
      <c r="K432" s="38"/>
      <c r="L432" s="41"/>
      <c r="M432" s="191"/>
      <c r="N432" s="192"/>
      <c r="O432" s="66"/>
      <c r="P432" s="66"/>
      <c r="Q432" s="66"/>
      <c r="R432" s="66"/>
      <c r="S432" s="66"/>
      <c r="T432" s="67"/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T432" s="19" t="s">
        <v>143</v>
      </c>
      <c r="AU432" s="19" t="s">
        <v>80</v>
      </c>
    </row>
    <row r="433" spans="1:65" s="13" customFormat="1">
      <c r="B433" s="195"/>
      <c r="C433" s="196"/>
      <c r="D433" s="188" t="s">
        <v>147</v>
      </c>
      <c r="E433" s="196"/>
      <c r="F433" s="198" t="s">
        <v>815</v>
      </c>
      <c r="G433" s="196"/>
      <c r="H433" s="199">
        <v>45.99</v>
      </c>
      <c r="I433" s="200"/>
      <c r="J433" s="196"/>
      <c r="K433" s="196"/>
      <c r="L433" s="201"/>
      <c r="M433" s="202"/>
      <c r="N433" s="203"/>
      <c r="O433" s="203"/>
      <c r="P433" s="203"/>
      <c r="Q433" s="203"/>
      <c r="R433" s="203"/>
      <c r="S433" s="203"/>
      <c r="T433" s="204"/>
      <c r="AT433" s="205" t="s">
        <v>147</v>
      </c>
      <c r="AU433" s="205" t="s">
        <v>80</v>
      </c>
      <c r="AV433" s="13" t="s">
        <v>80</v>
      </c>
      <c r="AW433" s="13" t="s">
        <v>4</v>
      </c>
      <c r="AX433" s="13" t="s">
        <v>78</v>
      </c>
      <c r="AY433" s="205" t="s">
        <v>133</v>
      </c>
    </row>
    <row r="434" spans="1:65" s="2" customFormat="1" ht="16.5" customHeight="1">
      <c r="A434" s="36"/>
      <c r="B434" s="37"/>
      <c r="C434" s="175" t="s">
        <v>816</v>
      </c>
      <c r="D434" s="175" t="s">
        <v>136</v>
      </c>
      <c r="E434" s="176" t="s">
        <v>817</v>
      </c>
      <c r="F434" s="177" t="s">
        <v>818</v>
      </c>
      <c r="G434" s="178" t="s">
        <v>186</v>
      </c>
      <c r="H434" s="179">
        <v>46.29</v>
      </c>
      <c r="I434" s="180">
        <v>99</v>
      </c>
      <c r="J434" s="181">
        <f>ROUND(I434*H434,2)</f>
        <v>4582.71</v>
      </c>
      <c r="K434" s="177" t="s">
        <v>140</v>
      </c>
      <c r="L434" s="41"/>
      <c r="M434" s="182" t="s">
        <v>19</v>
      </c>
      <c r="N434" s="183" t="s">
        <v>41</v>
      </c>
      <c r="O434" s="66"/>
      <c r="P434" s="184">
        <f>O434*H434</f>
        <v>0</v>
      </c>
      <c r="Q434" s="184">
        <v>1.8000000000000001E-4</v>
      </c>
      <c r="R434" s="184">
        <f>Q434*H434</f>
        <v>8.3321999999999997E-3</v>
      </c>
      <c r="S434" s="184">
        <v>0</v>
      </c>
      <c r="T434" s="185">
        <f>S434*H434</f>
        <v>0</v>
      </c>
      <c r="U434" s="36"/>
      <c r="V434" s="36"/>
      <c r="W434" s="36"/>
      <c r="X434" s="36"/>
      <c r="Y434" s="36"/>
      <c r="Z434" s="36"/>
      <c r="AA434" s="36"/>
      <c r="AB434" s="36"/>
      <c r="AC434" s="36"/>
      <c r="AD434" s="36"/>
      <c r="AE434" s="36"/>
      <c r="AR434" s="186" t="s">
        <v>252</v>
      </c>
      <c r="AT434" s="186" t="s">
        <v>136</v>
      </c>
      <c r="AU434" s="186" t="s">
        <v>80</v>
      </c>
      <c r="AY434" s="19" t="s">
        <v>133</v>
      </c>
      <c r="BE434" s="187">
        <f>IF(N434="základní",J434,0)</f>
        <v>4582.71</v>
      </c>
      <c r="BF434" s="187">
        <f>IF(N434="snížená",J434,0)</f>
        <v>0</v>
      </c>
      <c r="BG434" s="187">
        <f>IF(N434="zákl. přenesená",J434,0)</f>
        <v>0</v>
      </c>
      <c r="BH434" s="187">
        <f>IF(N434="sníž. přenesená",J434,0)</f>
        <v>0</v>
      </c>
      <c r="BI434" s="187">
        <f>IF(N434="nulová",J434,0)</f>
        <v>0</v>
      </c>
      <c r="BJ434" s="19" t="s">
        <v>78</v>
      </c>
      <c r="BK434" s="187">
        <f>ROUND(I434*H434,2)</f>
        <v>4582.71</v>
      </c>
      <c r="BL434" s="19" t="s">
        <v>252</v>
      </c>
      <c r="BM434" s="186" t="s">
        <v>819</v>
      </c>
    </row>
    <row r="435" spans="1:65" s="2" customFormat="1">
      <c r="A435" s="36"/>
      <c r="B435" s="37"/>
      <c r="C435" s="38"/>
      <c r="D435" s="188" t="s">
        <v>143</v>
      </c>
      <c r="E435" s="38"/>
      <c r="F435" s="189" t="s">
        <v>820</v>
      </c>
      <c r="G435" s="38"/>
      <c r="H435" s="38"/>
      <c r="I435" s="190"/>
      <c r="J435" s="38"/>
      <c r="K435" s="38"/>
      <c r="L435" s="41"/>
      <c r="M435" s="191"/>
      <c r="N435" s="192"/>
      <c r="O435" s="66"/>
      <c r="P435" s="66"/>
      <c r="Q435" s="66"/>
      <c r="R435" s="66"/>
      <c r="S435" s="66"/>
      <c r="T435" s="67"/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T435" s="19" t="s">
        <v>143</v>
      </c>
      <c r="AU435" s="19" t="s">
        <v>80</v>
      </c>
    </row>
    <row r="436" spans="1:65" s="2" customFormat="1">
      <c r="A436" s="36"/>
      <c r="B436" s="37"/>
      <c r="C436" s="38"/>
      <c r="D436" s="193" t="s">
        <v>145</v>
      </c>
      <c r="E436" s="38"/>
      <c r="F436" s="194" t="s">
        <v>821</v>
      </c>
      <c r="G436" s="38"/>
      <c r="H436" s="38"/>
      <c r="I436" s="190"/>
      <c r="J436" s="38"/>
      <c r="K436" s="38"/>
      <c r="L436" s="41"/>
      <c r="M436" s="191"/>
      <c r="N436" s="192"/>
      <c r="O436" s="66"/>
      <c r="P436" s="66"/>
      <c r="Q436" s="66"/>
      <c r="R436" s="66"/>
      <c r="S436" s="66"/>
      <c r="T436" s="67"/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T436" s="19" t="s">
        <v>145</v>
      </c>
      <c r="AU436" s="19" t="s">
        <v>80</v>
      </c>
    </row>
    <row r="437" spans="1:65" s="13" customFormat="1">
      <c r="B437" s="195"/>
      <c r="C437" s="196"/>
      <c r="D437" s="188" t="s">
        <v>147</v>
      </c>
      <c r="E437" s="197" t="s">
        <v>19</v>
      </c>
      <c r="F437" s="198" t="s">
        <v>822</v>
      </c>
      <c r="G437" s="196"/>
      <c r="H437" s="199">
        <v>12.1</v>
      </c>
      <c r="I437" s="200"/>
      <c r="J437" s="196"/>
      <c r="K437" s="196"/>
      <c r="L437" s="201"/>
      <c r="M437" s="202"/>
      <c r="N437" s="203"/>
      <c r="O437" s="203"/>
      <c r="P437" s="203"/>
      <c r="Q437" s="203"/>
      <c r="R437" s="203"/>
      <c r="S437" s="203"/>
      <c r="T437" s="204"/>
      <c r="AT437" s="205" t="s">
        <v>147</v>
      </c>
      <c r="AU437" s="205" t="s">
        <v>80</v>
      </c>
      <c r="AV437" s="13" t="s">
        <v>80</v>
      </c>
      <c r="AW437" s="13" t="s">
        <v>31</v>
      </c>
      <c r="AX437" s="13" t="s">
        <v>70</v>
      </c>
      <c r="AY437" s="205" t="s">
        <v>133</v>
      </c>
    </row>
    <row r="438" spans="1:65" s="13" customFormat="1">
      <c r="B438" s="195"/>
      <c r="C438" s="196"/>
      <c r="D438" s="188" t="s">
        <v>147</v>
      </c>
      <c r="E438" s="197" t="s">
        <v>19</v>
      </c>
      <c r="F438" s="198" t="s">
        <v>823</v>
      </c>
      <c r="G438" s="196"/>
      <c r="H438" s="199">
        <v>11</v>
      </c>
      <c r="I438" s="200"/>
      <c r="J438" s="196"/>
      <c r="K438" s="196"/>
      <c r="L438" s="201"/>
      <c r="M438" s="202"/>
      <c r="N438" s="203"/>
      <c r="O438" s="203"/>
      <c r="P438" s="203"/>
      <c r="Q438" s="203"/>
      <c r="R438" s="203"/>
      <c r="S438" s="203"/>
      <c r="T438" s="204"/>
      <c r="AT438" s="205" t="s">
        <v>147</v>
      </c>
      <c r="AU438" s="205" t="s">
        <v>80</v>
      </c>
      <c r="AV438" s="13" t="s">
        <v>80</v>
      </c>
      <c r="AW438" s="13" t="s">
        <v>31</v>
      </c>
      <c r="AX438" s="13" t="s">
        <v>70</v>
      </c>
      <c r="AY438" s="205" t="s">
        <v>133</v>
      </c>
    </row>
    <row r="439" spans="1:65" s="13" customFormat="1">
      <c r="B439" s="195"/>
      <c r="C439" s="196"/>
      <c r="D439" s="188" t="s">
        <v>147</v>
      </c>
      <c r="E439" s="197" t="s">
        <v>19</v>
      </c>
      <c r="F439" s="198" t="s">
        <v>824</v>
      </c>
      <c r="G439" s="196"/>
      <c r="H439" s="199">
        <v>17.489999999999998</v>
      </c>
      <c r="I439" s="200"/>
      <c r="J439" s="196"/>
      <c r="K439" s="196"/>
      <c r="L439" s="201"/>
      <c r="M439" s="202"/>
      <c r="N439" s="203"/>
      <c r="O439" s="203"/>
      <c r="P439" s="203"/>
      <c r="Q439" s="203"/>
      <c r="R439" s="203"/>
      <c r="S439" s="203"/>
      <c r="T439" s="204"/>
      <c r="AT439" s="205" t="s">
        <v>147</v>
      </c>
      <c r="AU439" s="205" t="s">
        <v>80</v>
      </c>
      <c r="AV439" s="13" t="s">
        <v>80</v>
      </c>
      <c r="AW439" s="13" t="s">
        <v>31</v>
      </c>
      <c r="AX439" s="13" t="s">
        <v>70</v>
      </c>
      <c r="AY439" s="205" t="s">
        <v>133</v>
      </c>
    </row>
    <row r="440" spans="1:65" s="13" customFormat="1">
      <c r="B440" s="195"/>
      <c r="C440" s="196"/>
      <c r="D440" s="188" t="s">
        <v>147</v>
      </c>
      <c r="E440" s="197" t="s">
        <v>19</v>
      </c>
      <c r="F440" s="198" t="s">
        <v>825</v>
      </c>
      <c r="G440" s="196"/>
      <c r="H440" s="199">
        <v>5.7</v>
      </c>
      <c r="I440" s="200"/>
      <c r="J440" s="196"/>
      <c r="K440" s="196"/>
      <c r="L440" s="201"/>
      <c r="M440" s="202"/>
      <c r="N440" s="203"/>
      <c r="O440" s="203"/>
      <c r="P440" s="203"/>
      <c r="Q440" s="203"/>
      <c r="R440" s="203"/>
      <c r="S440" s="203"/>
      <c r="T440" s="204"/>
      <c r="AT440" s="205" t="s">
        <v>147</v>
      </c>
      <c r="AU440" s="205" t="s">
        <v>80</v>
      </c>
      <c r="AV440" s="13" t="s">
        <v>80</v>
      </c>
      <c r="AW440" s="13" t="s">
        <v>31</v>
      </c>
      <c r="AX440" s="13" t="s">
        <v>70</v>
      </c>
      <c r="AY440" s="205" t="s">
        <v>133</v>
      </c>
    </row>
    <row r="441" spans="1:65" s="14" customFormat="1">
      <c r="B441" s="206"/>
      <c r="C441" s="207"/>
      <c r="D441" s="188" t="s">
        <v>147</v>
      </c>
      <c r="E441" s="208" t="s">
        <v>19</v>
      </c>
      <c r="F441" s="209" t="s">
        <v>165</v>
      </c>
      <c r="G441" s="207"/>
      <c r="H441" s="210">
        <v>46.29</v>
      </c>
      <c r="I441" s="211"/>
      <c r="J441" s="207"/>
      <c r="K441" s="207"/>
      <c r="L441" s="212"/>
      <c r="M441" s="213"/>
      <c r="N441" s="214"/>
      <c r="O441" s="214"/>
      <c r="P441" s="214"/>
      <c r="Q441" s="214"/>
      <c r="R441" s="214"/>
      <c r="S441" s="214"/>
      <c r="T441" s="215"/>
      <c r="AT441" s="216" t="s">
        <v>147</v>
      </c>
      <c r="AU441" s="216" t="s">
        <v>80</v>
      </c>
      <c r="AV441" s="14" t="s">
        <v>141</v>
      </c>
      <c r="AW441" s="14" t="s">
        <v>31</v>
      </c>
      <c r="AX441" s="14" t="s">
        <v>78</v>
      </c>
      <c r="AY441" s="216" t="s">
        <v>133</v>
      </c>
    </row>
    <row r="442" spans="1:65" s="2" customFormat="1" ht="16.5" customHeight="1">
      <c r="A442" s="36"/>
      <c r="B442" s="37"/>
      <c r="C442" s="230" t="s">
        <v>826</v>
      </c>
      <c r="D442" s="230" t="s">
        <v>336</v>
      </c>
      <c r="E442" s="231" t="s">
        <v>812</v>
      </c>
      <c r="F442" s="232" t="s">
        <v>813</v>
      </c>
      <c r="G442" s="233" t="s">
        <v>186</v>
      </c>
      <c r="H442" s="234">
        <v>48.604999999999997</v>
      </c>
      <c r="I442" s="235">
        <v>33</v>
      </c>
      <c r="J442" s="236">
        <f>ROUND(I442*H442,2)</f>
        <v>1603.97</v>
      </c>
      <c r="K442" s="232" t="s">
        <v>140</v>
      </c>
      <c r="L442" s="237"/>
      <c r="M442" s="238" t="s">
        <v>19</v>
      </c>
      <c r="N442" s="239" t="s">
        <v>41</v>
      </c>
      <c r="O442" s="66"/>
      <c r="P442" s="184">
        <f>O442*H442</f>
        <v>0</v>
      </c>
      <c r="Q442" s="184">
        <v>1.2E-4</v>
      </c>
      <c r="R442" s="184">
        <f>Q442*H442</f>
        <v>5.8325999999999994E-3</v>
      </c>
      <c r="S442" s="184">
        <v>0</v>
      </c>
      <c r="T442" s="185">
        <f>S442*H442</f>
        <v>0</v>
      </c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  <c r="AR442" s="186" t="s">
        <v>497</v>
      </c>
      <c r="AT442" s="186" t="s">
        <v>336</v>
      </c>
      <c r="AU442" s="186" t="s">
        <v>80</v>
      </c>
      <c r="AY442" s="19" t="s">
        <v>133</v>
      </c>
      <c r="BE442" s="187">
        <f>IF(N442="základní",J442,0)</f>
        <v>1603.97</v>
      </c>
      <c r="BF442" s="187">
        <f>IF(N442="snížená",J442,0)</f>
        <v>0</v>
      </c>
      <c r="BG442" s="187">
        <f>IF(N442="zákl. přenesená",J442,0)</f>
        <v>0</v>
      </c>
      <c r="BH442" s="187">
        <f>IF(N442="sníž. přenesená",J442,0)</f>
        <v>0</v>
      </c>
      <c r="BI442" s="187">
        <f>IF(N442="nulová",J442,0)</f>
        <v>0</v>
      </c>
      <c r="BJ442" s="19" t="s">
        <v>78</v>
      </c>
      <c r="BK442" s="187">
        <f>ROUND(I442*H442,2)</f>
        <v>1603.97</v>
      </c>
      <c r="BL442" s="19" t="s">
        <v>252</v>
      </c>
      <c r="BM442" s="186" t="s">
        <v>827</v>
      </c>
    </row>
    <row r="443" spans="1:65" s="2" customFormat="1">
      <c r="A443" s="36"/>
      <c r="B443" s="37"/>
      <c r="C443" s="38"/>
      <c r="D443" s="188" t="s">
        <v>143</v>
      </c>
      <c r="E443" s="38"/>
      <c r="F443" s="189" t="s">
        <v>813</v>
      </c>
      <c r="G443" s="38"/>
      <c r="H443" s="38"/>
      <c r="I443" s="190"/>
      <c r="J443" s="38"/>
      <c r="K443" s="38"/>
      <c r="L443" s="41"/>
      <c r="M443" s="191"/>
      <c r="N443" s="192"/>
      <c r="O443" s="66"/>
      <c r="P443" s="66"/>
      <c r="Q443" s="66"/>
      <c r="R443" s="66"/>
      <c r="S443" s="66"/>
      <c r="T443" s="67"/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T443" s="19" t="s">
        <v>143</v>
      </c>
      <c r="AU443" s="19" t="s">
        <v>80</v>
      </c>
    </row>
    <row r="444" spans="1:65" s="13" customFormat="1">
      <c r="B444" s="195"/>
      <c r="C444" s="196"/>
      <c r="D444" s="188" t="s">
        <v>147</v>
      </c>
      <c r="E444" s="196"/>
      <c r="F444" s="198" t="s">
        <v>828</v>
      </c>
      <c r="G444" s="196"/>
      <c r="H444" s="199">
        <v>48.604999999999997</v>
      </c>
      <c r="I444" s="200"/>
      <c r="J444" s="196"/>
      <c r="K444" s="196"/>
      <c r="L444" s="201"/>
      <c r="M444" s="202"/>
      <c r="N444" s="203"/>
      <c r="O444" s="203"/>
      <c r="P444" s="203"/>
      <c r="Q444" s="203"/>
      <c r="R444" s="203"/>
      <c r="S444" s="203"/>
      <c r="T444" s="204"/>
      <c r="AT444" s="205" t="s">
        <v>147</v>
      </c>
      <c r="AU444" s="205" t="s">
        <v>80</v>
      </c>
      <c r="AV444" s="13" t="s">
        <v>80</v>
      </c>
      <c r="AW444" s="13" t="s">
        <v>4</v>
      </c>
      <c r="AX444" s="13" t="s">
        <v>78</v>
      </c>
      <c r="AY444" s="205" t="s">
        <v>133</v>
      </c>
    </row>
    <row r="445" spans="1:65" s="2" customFormat="1" ht="16.5" customHeight="1">
      <c r="A445" s="36"/>
      <c r="B445" s="37"/>
      <c r="C445" s="175" t="s">
        <v>829</v>
      </c>
      <c r="D445" s="175" t="s">
        <v>136</v>
      </c>
      <c r="E445" s="176" t="s">
        <v>830</v>
      </c>
      <c r="F445" s="177" t="s">
        <v>831</v>
      </c>
      <c r="G445" s="178" t="s">
        <v>186</v>
      </c>
      <c r="H445" s="179">
        <v>38.4</v>
      </c>
      <c r="I445" s="180">
        <v>34</v>
      </c>
      <c r="J445" s="181">
        <f>ROUND(I445*H445,2)</f>
        <v>1305.5999999999999</v>
      </c>
      <c r="K445" s="177" t="s">
        <v>140</v>
      </c>
      <c r="L445" s="41"/>
      <c r="M445" s="182" t="s">
        <v>19</v>
      </c>
      <c r="N445" s="183" t="s">
        <v>41</v>
      </c>
      <c r="O445" s="66"/>
      <c r="P445" s="184">
        <f>O445*H445</f>
        <v>0</v>
      </c>
      <c r="Q445" s="184">
        <v>3.0000000000000001E-5</v>
      </c>
      <c r="R445" s="184">
        <f>Q445*H445</f>
        <v>1.152E-3</v>
      </c>
      <c r="S445" s="184">
        <v>0</v>
      </c>
      <c r="T445" s="185">
        <f>S445*H445</f>
        <v>0</v>
      </c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R445" s="186" t="s">
        <v>252</v>
      </c>
      <c r="AT445" s="186" t="s">
        <v>136</v>
      </c>
      <c r="AU445" s="186" t="s">
        <v>80</v>
      </c>
      <c r="AY445" s="19" t="s">
        <v>133</v>
      </c>
      <c r="BE445" s="187">
        <f>IF(N445="základní",J445,0)</f>
        <v>1305.5999999999999</v>
      </c>
      <c r="BF445" s="187">
        <f>IF(N445="snížená",J445,0)</f>
        <v>0</v>
      </c>
      <c r="BG445" s="187">
        <f>IF(N445="zákl. přenesená",J445,0)</f>
        <v>0</v>
      </c>
      <c r="BH445" s="187">
        <f>IF(N445="sníž. přenesená",J445,0)</f>
        <v>0</v>
      </c>
      <c r="BI445" s="187">
        <f>IF(N445="nulová",J445,0)</f>
        <v>0</v>
      </c>
      <c r="BJ445" s="19" t="s">
        <v>78</v>
      </c>
      <c r="BK445" s="187">
        <f>ROUND(I445*H445,2)</f>
        <v>1305.5999999999999</v>
      </c>
      <c r="BL445" s="19" t="s">
        <v>252</v>
      </c>
      <c r="BM445" s="186" t="s">
        <v>832</v>
      </c>
    </row>
    <row r="446" spans="1:65" s="2" customFormat="1">
      <c r="A446" s="36"/>
      <c r="B446" s="37"/>
      <c r="C446" s="38"/>
      <c r="D446" s="188" t="s">
        <v>143</v>
      </c>
      <c r="E446" s="38"/>
      <c r="F446" s="189" t="s">
        <v>833</v>
      </c>
      <c r="G446" s="38"/>
      <c r="H446" s="38"/>
      <c r="I446" s="190"/>
      <c r="J446" s="38"/>
      <c r="K446" s="38"/>
      <c r="L446" s="41"/>
      <c r="M446" s="191"/>
      <c r="N446" s="192"/>
      <c r="O446" s="66"/>
      <c r="P446" s="66"/>
      <c r="Q446" s="66"/>
      <c r="R446" s="66"/>
      <c r="S446" s="66"/>
      <c r="T446" s="67"/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  <c r="AT446" s="19" t="s">
        <v>143</v>
      </c>
      <c r="AU446" s="19" t="s">
        <v>80</v>
      </c>
    </row>
    <row r="447" spans="1:65" s="2" customFormat="1">
      <c r="A447" s="36"/>
      <c r="B447" s="37"/>
      <c r="C447" s="38"/>
      <c r="D447" s="193" t="s">
        <v>145</v>
      </c>
      <c r="E447" s="38"/>
      <c r="F447" s="194" t="s">
        <v>834</v>
      </c>
      <c r="G447" s="38"/>
      <c r="H447" s="38"/>
      <c r="I447" s="190"/>
      <c r="J447" s="38"/>
      <c r="K447" s="38"/>
      <c r="L447" s="41"/>
      <c r="M447" s="191"/>
      <c r="N447" s="192"/>
      <c r="O447" s="66"/>
      <c r="P447" s="66"/>
      <c r="Q447" s="66"/>
      <c r="R447" s="66"/>
      <c r="S447" s="66"/>
      <c r="T447" s="67"/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T447" s="19" t="s">
        <v>145</v>
      </c>
      <c r="AU447" s="19" t="s">
        <v>80</v>
      </c>
    </row>
    <row r="448" spans="1:65" s="13" customFormat="1">
      <c r="B448" s="195"/>
      <c r="C448" s="196"/>
      <c r="D448" s="188" t="s">
        <v>147</v>
      </c>
      <c r="E448" s="197" t="s">
        <v>19</v>
      </c>
      <c r="F448" s="198" t="s">
        <v>835</v>
      </c>
      <c r="G448" s="196"/>
      <c r="H448" s="199">
        <v>17.100000000000001</v>
      </c>
      <c r="I448" s="200"/>
      <c r="J448" s="196"/>
      <c r="K448" s="196"/>
      <c r="L448" s="201"/>
      <c r="M448" s="202"/>
      <c r="N448" s="203"/>
      <c r="O448" s="203"/>
      <c r="P448" s="203"/>
      <c r="Q448" s="203"/>
      <c r="R448" s="203"/>
      <c r="S448" s="203"/>
      <c r="T448" s="204"/>
      <c r="AT448" s="205" t="s">
        <v>147</v>
      </c>
      <c r="AU448" s="205" t="s">
        <v>80</v>
      </c>
      <c r="AV448" s="13" t="s">
        <v>80</v>
      </c>
      <c r="AW448" s="13" t="s">
        <v>31</v>
      </c>
      <c r="AX448" s="13" t="s">
        <v>70</v>
      </c>
      <c r="AY448" s="205" t="s">
        <v>133</v>
      </c>
    </row>
    <row r="449" spans="1:65" s="13" customFormat="1">
      <c r="B449" s="195"/>
      <c r="C449" s="196"/>
      <c r="D449" s="188" t="s">
        <v>147</v>
      </c>
      <c r="E449" s="197" t="s">
        <v>19</v>
      </c>
      <c r="F449" s="198" t="s">
        <v>836</v>
      </c>
      <c r="G449" s="196"/>
      <c r="H449" s="199">
        <v>10.8</v>
      </c>
      <c r="I449" s="200"/>
      <c r="J449" s="196"/>
      <c r="K449" s="196"/>
      <c r="L449" s="201"/>
      <c r="M449" s="202"/>
      <c r="N449" s="203"/>
      <c r="O449" s="203"/>
      <c r="P449" s="203"/>
      <c r="Q449" s="203"/>
      <c r="R449" s="203"/>
      <c r="S449" s="203"/>
      <c r="T449" s="204"/>
      <c r="AT449" s="205" t="s">
        <v>147</v>
      </c>
      <c r="AU449" s="205" t="s">
        <v>80</v>
      </c>
      <c r="AV449" s="13" t="s">
        <v>80</v>
      </c>
      <c r="AW449" s="13" t="s">
        <v>31</v>
      </c>
      <c r="AX449" s="13" t="s">
        <v>70</v>
      </c>
      <c r="AY449" s="205" t="s">
        <v>133</v>
      </c>
    </row>
    <row r="450" spans="1:65" s="13" customFormat="1">
      <c r="B450" s="195"/>
      <c r="C450" s="196"/>
      <c r="D450" s="188" t="s">
        <v>147</v>
      </c>
      <c r="E450" s="197" t="s">
        <v>19</v>
      </c>
      <c r="F450" s="198" t="s">
        <v>837</v>
      </c>
      <c r="G450" s="196"/>
      <c r="H450" s="199">
        <v>10.5</v>
      </c>
      <c r="I450" s="200"/>
      <c r="J450" s="196"/>
      <c r="K450" s="196"/>
      <c r="L450" s="201"/>
      <c r="M450" s="202"/>
      <c r="N450" s="203"/>
      <c r="O450" s="203"/>
      <c r="P450" s="203"/>
      <c r="Q450" s="203"/>
      <c r="R450" s="203"/>
      <c r="S450" s="203"/>
      <c r="T450" s="204"/>
      <c r="AT450" s="205" t="s">
        <v>147</v>
      </c>
      <c r="AU450" s="205" t="s">
        <v>80</v>
      </c>
      <c r="AV450" s="13" t="s">
        <v>80</v>
      </c>
      <c r="AW450" s="13" t="s">
        <v>31</v>
      </c>
      <c r="AX450" s="13" t="s">
        <v>70</v>
      </c>
      <c r="AY450" s="205" t="s">
        <v>133</v>
      </c>
    </row>
    <row r="451" spans="1:65" s="14" customFormat="1">
      <c r="B451" s="206"/>
      <c r="C451" s="207"/>
      <c r="D451" s="188" t="s">
        <v>147</v>
      </c>
      <c r="E451" s="208" t="s">
        <v>19</v>
      </c>
      <c r="F451" s="209" t="s">
        <v>165</v>
      </c>
      <c r="G451" s="207"/>
      <c r="H451" s="210">
        <v>38.4</v>
      </c>
      <c r="I451" s="211"/>
      <c r="J451" s="207"/>
      <c r="K451" s="207"/>
      <c r="L451" s="212"/>
      <c r="M451" s="213"/>
      <c r="N451" s="214"/>
      <c r="O451" s="214"/>
      <c r="P451" s="214"/>
      <c r="Q451" s="214"/>
      <c r="R451" s="214"/>
      <c r="S451" s="214"/>
      <c r="T451" s="215"/>
      <c r="AT451" s="216" t="s">
        <v>147</v>
      </c>
      <c r="AU451" s="216" t="s">
        <v>80</v>
      </c>
      <c r="AV451" s="14" t="s">
        <v>141</v>
      </c>
      <c r="AW451" s="14" t="s">
        <v>31</v>
      </c>
      <c r="AX451" s="14" t="s">
        <v>78</v>
      </c>
      <c r="AY451" s="216" t="s">
        <v>133</v>
      </c>
    </row>
    <row r="452" spans="1:65" s="2" customFormat="1" ht="16.5" customHeight="1">
      <c r="A452" s="36"/>
      <c r="B452" s="37"/>
      <c r="C452" s="175" t="s">
        <v>838</v>
      </c>
      <c r="D452" s="175" t="s">
        <v>136</v>
      </c>
      <c r="E452" s="176" t="s">
        <v>839</v>
      </c>
      <c r="F452" s="177" t="s">
        <v>840</v>
      </c>
      <c r="G452" s="178" t="s">
        <v>139</v>
      </c>
      <c r="H452" s="179">
        <v>77.016000000000005</v>
      </c>
      <c r="I452" s="180">
        <v>24</v>
      </c>
      <c r="J452" s="181">
        <f>ROUND(I452*H452,2)</f>
        <v>1848.38</v>
      </c>
      <c r="K452" s="177" t="s">
        <v>140</v>
      </c>
      <c r="L452" s="41"/>
      <c r="M452" s="182" t="s">
        <v>19</v>
      </c>
      <c r="N452" s="183" t="s">
        <v>41</v>
      </c>
      <c r="O452" s="66"/>
      <c r="P452" s="184">
        <f>O452*H452</f>
        <v>0</v>
      </c>
      <c r="Q452" s="184">
        <v>5.0000000000000002E-5</v>
      </c>
      <c r="R452" s="184">
        <f>Q452*H452</f>
        <v>3.8508000000000006E-3</v>
      </c>
      <c r="S452" s="184">
        <v>0</v>
      </c>
      <c r="T452" s="185">
        <f>S452*H452</f>
        <v>0</v>
      </c>
      <c r="U452" s="36"/>
      <c r="V452" s="36"/>
      <c r="W452" s="36"/>
      <c r="X452" s="36"/>
      <c r="Y452" s="36"/>
      <c r="Z452" s="36"/>
      <c r="AA452" s="36"/>
      <c r="AB452" s="36"/>
      <c r="AC452" s="36"/>
      <c r="AD452" s="36"/>
      <c r="AE452" s="36"/>
      <c r="AR452" s="186" t="s">
        <v>252</v>
      </c>
      <c r="AT452" s="186" t="s">
        <v>136</v>
      </c>
      <c r="AU452" s="186" t="s">
        <v>80</v>
      </c>
      <c r="AY452" s="19" t="s">
        <v>133</v>
      </c>
      <c r="BE452" s="187">
        <f>IF(N452="základní",J452,0)</f>
        <v>1848.38</v>
      </c>
      <c r="BF452" s="187">
        <f>IF(N452="snížená",J452,0)</f>
        <v>0</v>
      </c>
      <c r="BG452" s="187">
        <f>IF(N452="zákl. přenesená",J452,0)</f>
        <v>0</v>
      </c>
      <c r="BH452" s="187">
        <f>IF(N452="sníž. přenesená",J452,0)</f>
        <v>0</v>
      </c>
      <c r="BI452" s="187">
        <f>IF(N452="nulová",J452,0)</f>
        <v>0</v>
      </c>
      <c r="BJ452" s="19" t="s">
        <v>78</v>
      </c>
      <c r="BK452" s="187">
        <f>ROUND(I452*H452,2)</f>
        <v>1848.38</v>
      </c>
      <c r="BL452" s="19" t="s">
        <v>252</v>
      </c>
      <c r="BM452" s="186" t="s">
        <v>841</v>
      </c>
    </row>
    <row r="453" spans="1:65" s="2" customFormat="1">
      <c r="A453" s="36"/>
      <c r="B453" s="37"/>
      <c r="C453" s="38"/>
      <c r="D453" s="188" t="s">
        <v>143</v>
      </c>
      <c r="E453" s="38"/>
      <c r="F453" s="189" t="s">
        <v>842</v>
      </c>
      <c r="G453" s="38"/>
      <c r="H453" s="38"/>
      <c r="I453" s="190"/>
      <c r="J453" s="38"/>
      <c r="K453" s="38"/>
      <c r="L453" s="41"/>
      <c r="M453" s="191"/>
      <c r="N453" s="192"/>
      <c r="O453" s="66"/>
      <c r="P453" s="66"/>
      <c r="Q453" s="66"/>
      <c r="R453" s="66"/>
      <c r="S453" s="66"/>
      <c r="T453" s="67"/>
      <c r="U453" s="36"/>
      <c r="V453" s="36"/>
      <c r="W453" s="36"/>
      <c r="X453" s="36"/>
      <c r="Y453" s="36"/>
      <c r="Z453" s="36"/>
      <c r="AA453" s="36"/>
      <c r="AB453" s="36"/>
      <c r="AC453" s="36"/>
      <c r="AD453" s="36"/>
      <c r="AE453" s="36"/>
      <c r="AT453" s="19" t="s">
        <v>143</v>
      </c>
      <c r="AU453" s="19" t="s">
        <v>80</v>
      </c>
    </row>
    <row r="454" spans="1:65" s="2" customFormat="1">
      <c r="A454" s="36"/>
      <c r="B454" s="37"/>
      <c r="C454" s="38"/>
      <c r="D454" s="193" t="s">
        <v>145</v>
      </c>
      <c r="E454" s="38"/>
      <c r="F454" s="194" t="s">
        <v>843</v>
      </c>
      <c r="G454" s="38"/>
      <c r="H454" s="38"/>
      <c r="I454" s="190"/>
      <c r="J454" s="38"/>
      <c r="K454" s="38"/>
      <c r="L454" s="41"/>
      <c r="M454" s="191"/>
      <c r="N454" s="192"/>
      <c r="O454" s="66"/>
      <c r="P454" s="66"/>
      <c r="Q454" s="66"/>
      <c r="R454" s="66"/>
      <c r="S454" s="66"/>
      <c r="T454" s="67"/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T454" s="19" t="s">
        <v>145</v>
      </c>
      <c r="AU454" s="19" t="s">
        <v>80</v>
      </c>
    </row>
    <row r="455" spans="1:65" s="2" customFormat="1" ht="16.5" customHeight="1">
      <c r="A455" s="36"/>
      <c r="B455" s="37"/>
      <c r="C455" s="175" t="s">
        <v>844</v>
      </c>
      <c r="D455" s="175" t="s">
        <v>136</v>
      </c>
      <c r="E455" s="176" t="s">
        <v>845</v>
      </c>
      <c r="F455" s="177" t="s">
        <v>846</v>
      </c>
      <c r="G455" s="178" t="s">
        <v>515</v>
      </c>
      <c r="H455" s="240">
        <v>1.54</v>
      </c>
      <c r="I455" s="180">
        <v>1362.48</v>
      </c>
      <c r="J455" s="181">
        <f>ROUND(I455*H455,2)</f>
        <v>2098.2199999999998</v>
      </c>
      <c r="K455" s="177" t="s">
        <v>140</v>
      </c>
      <c r="L455" s="41"/>
      <c r="M455" s="182" t="s">
        <v>19</v>
      </c>
      <c r="N455" s="183" t="s">
        <v>41</v>
      </c>
      <c r="O455" s="66"/>
      <c r="P455" s="184">
        <f>O455*H455</f>
        <v>0</v>
      </c>
      <c r="Q455" s="184">
        <v>0</v>
      </c>
      <c r="R455" s="184">
        <f>Q455*H455</f>
        <v>0</v>
      </c>
      <c r="S455" s="184">
        <v>0</v>
      </c>
      <c r="T455" s="185">
        <f>S455*H455</f>
        <v>0</v>
      </c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36"/>
      <c r="AR455" s="186" t="s">
        <v>252</v>
      </c>
      <c r="AT455" s="186" t="s">
        <v>136</v>
      </c>
      <c r="AU455" s="186" t="s">
        <v>80</v>
      </c>
      <c r="AY455" s="19" t="s">
        <v>133</v>
      </c>
      <c r="BE455" s="187">
        <f>IF(N455="základní",J455,0)</f>
        <v>2098.2199999999998</v>
      </c>
      <c r="BF455" s="187">
        <f>IF(N455="snížená",J455,0)</f>
        <v>0</v>
      </c>
      <c r="BG455" s="187">
        <f>IF(N455="zákl. přenesená",J455,0)</f>
        <v>0</v>
      </c>
      <c r="BH455" s="187">
        <f>IF(N455="sníž. přenesená",J455,0)</f>
        <v>0</v>
      </c>
      <c r="BI455" s="187">
        <f>IF(N455="nulová",J455,0)</f>
        <v>0</v>
      </c>
      <c r="BJ455" s="19" t="s">
        <v>78</v>
      </c>
      <c r="BK455" s="187">
        <f>ROUND(I455*H455,2)</f>
        <v>2098.2199999999998</v>
      </c>
      <c r="BL455" s="19" t="s">
        <v>252</v>
      </c>
      <c r="BM455" s="186" t="s">
        <v>847</v>
      </c>
    </row>
    <row r="456" spans="1:65" s="2" customFormat="1" ht="19.2">
      <c r="A456" s="36"/>
      <c r="B456" s="37"/>
      <c r="C456" s="38"/>
      <c r="D456" s="188" t="s">
        <v>143</v>
      </c>
      <c r="E456" s="38"/>
      <c r="F456" s="189" t="s">
        <v>848</v>
      </c>
      <c r="G456" s="38"/>
      <c r="H456" s="38"/>
      <c r="I456" s="190"/>
      <c r="J456" s="38"/>
      <c r="K456" s="38"/>
      <c r="L456" s="41"/>
      <c r="M456" s="191"/>
      <c r="N456" s="192"/>
      <c r="O456" s="66"/>
      <c r="P456" s="66"/>
      <c r="Q456" s="66"/>
      <c r="R456" s="66"/>
      <c r="S456" s="66"/>
      <c r="T456" s="67"/>
      <c r="U456" s="36"/>
      <c r="V456" s="36"/>
      <c r="W456" s="36"/>
      <c r="X456" s="36"/>
      <c r="Y456" s="36"/>
      <c r="Z456" s="36"/>
      <c r="AA456" s="36"/>
      <c r="AB456" s="36"/>
      <c r="AC456" s="36"/>
      <c r="AD456" s="36"/>
      <c r="AE456" s="36"/>
      <c r="AT456" s="19" t="s">
        <v>143</v>
      </c>
      <c r="AU456" s="19" t="s">
        <v>80</v>
      </c>
    </row>
    <row r="457" spans="1:65" s="2" customFormat="1">
      <c r="A457" s="36"/>
      <c r="B457" s="37"/>
      <c r="C457" s="38"/>
      <c r="D457" s="193" t="s">
        <v>145</v>
      </c>
      <c r="E457" s="38"/>
      <c r="F457" s="194" t="s">
        <v>849</v>
      </c>
      <c r="G457" s="38"/>
      <c r="H457" s="38"/>
      <c r="I457" s="190"/>
      <c r="J457" s="38"/>
      <c r="K457" s="38"/>
      <c r="L457" s="41"/>
      <c r="M457" s="191"/>
      <c r="N457" s="192"/>
      <c r="O457" s="66"/>
      <c r="P457" s="66"/>
      <c r="Q457" s="66"/>
      <c r="R457" s="66"/>
      <c r="S457" s="66"/>
      <c r="T457" s="67"/>
      <c r="U457" s="36"/>
      <c r="V457" s="36"/>
      <c r="W457" s="36"/>
      <c r="X457" s="36"/>
      <c r="Y457" s="36"/>
      <c r="Z457" s="36"/>
      <c r="AA457" s="36"/>
      <c r="AB457" s="36"/>
      <c r="AC457" s="36"/>
      <c r="AD457" s="36"/>
      <c r="AE457" s="36"/>
      <c r="AT457" s="19" t="s">
        <v>145</v>
      </c>
      <c r="AU457" s="19" t="s">
        <v>80</v>
      </c>
    </row>
    <row r="458" spans="1:65" s="12" customFormat="1" ht="22.8" customHeight="1">
      <c r="B458" s="159"/>
      <c r="C458" s="160"/>
      <c r="D458" s="161" t="s">
        <v>69</v>
      </c>
      <c r="E458" s="173" t="s">
        <v>850</v>
      </c>
      <c r="F458" s="173" t="s">
        <v>851</v>
      </c>
      <c r="G458" s="160"/>
      <c r="H458" s="160"/>
      <c r="I458" s="163"/>
      <c r="J458" s="174">
        <f>BK458</f>
        <v>16290</v>
      </c>
      <c r="K458" s="160"/>
      <c r="L458" s="165"/>
      <c r="M458" s="166"/>
      <c r="N458" s="167"/>
      <c r="O458" s="167"/>
      <c r="P458" s="168">
        <f>SUM(P459:P467)</f>
        <v>0</v>
      </c>
      <c r="Q458" s="167"/>
      <c r="R458" s="168">
        <f>SUM(R459:R467)</f>
        <v>5.8644000000000009E-2</v>
      </c>
      <c r="S458" s="167"/>
      <c r="T458" s="169">
        <f>SUM(T459:T467)</f>
        <v>0</v>
      </c>
      <c r="AR458" s="170" t="s">
        <v>80</v>
      </c>
      <c r="AT458" s="171" t="s">
        <v>69</v>
      </c>
      <c r="AU458" s="171" t="s">
        <v>78</v>
      </c>
      <c r="AY458" s="170" t="s">
        <v>133</v>
      </c>
      <c r="BK458" s="172">
        <f>SUM(BK459:BK467)</f>
        <v>16290</v>
      </c>
    </row>
    <row r="459" spans="1:65" s="2" customFormat="1" ht="16.5" customHeight="1">
      <c r="A459" s="36"/>
      <c r="B459" s="37"/>
      <c r="C459" s="175" t="s">
        <v>852</v>
      </c>
      <c r="D459" s="175" t="s">
        <v>136</v>
      </c>
      <c r="E459" s="176" t="s">
        <v>853</v>
      </c>
      <c r="F459" s="177" t="s">
        <v>854</v>
      </c>
      <c r="G459" s="178" t="s">
        <v>139</v>
      </c>
      <c r="H459" s="179">
        <v>81.45</v>
      </c>
      <c r="I459" s="180">
        <v>200</v>
      </c>
      <c r="J459" s="181">
        <f>ROUND(I459*H459,2)</f>
        <v>16290</v>
      </c>
      <c r="K459" s="177" t="s">
        <v>140</v>
      </c>
      <c r="L459" s="41"/>
      <c r="M459" s="182" t="s">
        <v>19</v>
      </c>
      <c r="N459" s="183" t="s">
        <v>41</v>
      </c>
      <c r="O459" s="66"/>
      <c r="P459" s="184">
        <f>O459*H459</f>
        <v>0</v>
      </c>
      <c r="Q459" s="184">
        <v>7.2000000000000005E-4</v>
      </c>
      <c r="R459" s="184">
        <f>Q459*H459</f>
        <v>5.8644000000000009E-2</v>
      </c>
      <c r="S459" s="184">
        <v>0</v>
      </c>
      <c r="T459" s="185">
        <f>S459*H459</f>
        <v>0</v>
      </c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R459" s="186" t="s">
        <v>252</v>
      </c>
      <c r="AT459" s="186" t="s">
        <v>136</v>
      </c>
      <c r="AU459" s="186" t="s">
        <v>80</v>
      </c>
      <c r="AY459" s="19" t="s">
        <v>133</v>
      </c>
      <c r="BE459" s="187">
        <f>IF(N459="základní",J459,0)</f>
        <v>16290</v>
      </c>
      <c r="BF459" s="187">
        <f>IF(N459="snížená",J459,0)</f>
        <v>0</v>
      </c>
      <c r="BG459" s="187">
        <f>IF(N459="zákl. přenesená",J459,0)</f>
        <v>0</v>
      </c>
      <c r="BH459" s="187">
        <f>IF(N459="sníž. přenesená",J459,0)</f>
        <v>0</v>
      </c>
      <c r="BI459" s="187">
        <f>IF(N459="nulová",J459,0)</f>
        <v>0</v>
      </c>
      <c r="BJ459" s="19" t="s">
        <v>78</v>
      </c>
      <c r="BK459" s="187">
        <f>ROUND(I459*H459,2)</f>
        <v>16290</v>
      </c>
      <c r="BL459" s="19" t="s">
        <v>252</v>
      </c>
      <c r="BM459" s="186" t="s">
        <v>855</v>
      </c>
    </row>
    <row r="460" spans="1:65" s="2" customFormat="1" ht="19.2">
      <c r="A460" s="36"/>
      <c r="B460" s="37"/>
      <c r="C460" s="38"/>
      <c r="D460" s="188" t="s">
        <v>143</v>
      </c>
      <c r="E460" s="38"/>
      <c r="F460" s="189" t="s">
        <v>856</v>
      </c>
      <c r="G460" s="38"/>
      <c r="H460" s="38"/>
      <c r="I460" s="190"/>
      <c r="J460" s="38"/>
      <c r="K460" s="38"/>
      <c r="L460" s="41"/>
      <c r="M460" s="191"/>
      <c r="N460" s="192"/>
      <c r="O460" s="66"/>
      <c r="P460" s="66"/>
      <c r="Q460" s="66"/>
      <c r="R460" s="66"/>
      <c r="S460" s="66"/>
      <c r="T460" s="67"/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36"/>
      <c r="AT460" s="19" t="s">
        <v>143</v>
      </c>
      <c r="AU460" s="19" t="s">
        <v>80</v>
      </c>
    </row>
    <row r="461" spans="1:65" s="2" customFormat="1">
      <c r="A461" s="36"/>
      <c r="B461" s="37"/>
      <c r="C461" s="38"/>
      <c r="D461" s="193" t="s">
        <v>145</v>
      </c>
      <c r="E461" s="38"/>
      <c r="F461" s="194" t="s">
        <v>857</v>
      </c>
      <c r="G461" s="38"/>
      <c r="H461" s="38"/>
      <c r="I461" s="190"/>
      <c r="J461" s="38"/>
      <c r="K461" s="38"/>
      <c r="L461" s="41"/>
      <c r="M461" s="191"/>
      <c r="N461" s="192"/>
      <c r="O461" s="66"/>
      <c r="P461" s="66"/>
      <c r="Q461" s="66"/>
      <c r="R461" s="66"/>
      <c r="S461" s="66"/>
      <c r="T461" s="67"/>
      <c r="U461" s="36"/>
      <c r="V461" s="36"/>
      <c r="W461" s="36"/>
      <c r="X461" s="36"/>
      <c r="Y461" s="36"/>
      <c r="Z461" s="36"/>
      <c r="AA461" s="36"/>
      <c r="AB461" s="36"/>
      <c r="AC461" s="36"/>
      <c r="AD461" s="36"/>
      <c r="AE461" s="36"/>
      <c r="AT461" s="19" t="s">
        <v>145</v>
      </c>
      <c r="AU461" s="19" t="s">
        <v>80</v>
      </c>
    </row>
    <row r="462" spans="1:65" s="13" customFormat="1">
      <c r="B462" s="195"/>
      <c r="C462" s="196"/>
      <c r="D462" s="188" t="s">
        <v>147</v>
      </c>
      <c r="E462" s="197" t="s">
        <v>19</v>
      </c>
      <c r="F462" s="198" t="s">
        <v>858</v>
      </c>
      <c r="G462" s="196"/>
      <c r="H462" s="199">
        <v>13.14</v>
      </c>
      <c r="I462" s="200"/>
      <c r="J462" s="196"/>
      <c r="K462" s="196"/>
      <c r="L462" s="201"/>
      <c r="M462" s="202"/>
      <c r="N462" s="203"/>
      <c r="O462" s="203"/>
      <c r="P462" s="203"/>
      <c r="Q462" s="203"/>
      <c r="R462" s="203"/>
      <c r="S462" s="203"/>
      <c r="T462" s="204"/>
      <c r="AT462" s="205" t="s">
        <v>147</v>
      </c>
      <c r="AU462" s="205" t="s">
        <v>80</v>
      </c>
      <c r="AV462" s="13" t="s">
        <v>80</v>
      </c>
      <c r="AW462" s="13" t="s">
        <v>31</v>
      </c>
      <c r="AX462" s="13" t="s">
        <v>70</v>
      </c>
      <c r="AY462" s="205" t="s">
        <v>133</v>
      </c>
    </row>
    <row r="463" spans="1:65" s="13" customFormat="1">
      <c r="B463" s="195"/>
      <c r="C463" s="196"/>
      <c r="D463" s="188" t="s">
        <v>147</v>
      </c>
      <c r="E463" s="197" t="s">
        <v>19</v>
      </c>
      <c r="F463" s="198" t="s">
        <v>859</v>
      </c>
      <c r="G463" s="196"/>
      <c r="H463" s="199">
        <v>7.74</v>
      </c>
      <c r="I463" s="200"/>
      <c r="J463" s="196"/>
      <c r="K463" s="196"/>
      <c r="L463" s="201"/>
      <c r="M463" s="202"/>
      <c r="N463" s="203"/>
      <c r="O463" s="203"/>
      <c r="P463" s="203"/>
      <c r="Q463" s="203"/>
      <c r="R463" s="203"/>
      <c r="S463" s="203"/>
      <c r="T463" s="204"/>
      <c r="AT463" s="205" t="s">
        <v>147</v>
      </c>
      <c r="AU463" s="205" t="s">
        <v>80</v>
      </c>
      <c r="AV463" s="13" t="s">
        <v>80</v>
      </c>
      <c r="AW463" s="13" t="s">
        <v>31</v>
      </c>
      <c r="AX463" s="13" t="s">
        <v>70</v>
      </c>
      <c r="AY463" s="205" t="s">
        <v>133</v>
      </c>
    </row>
    <row r="464" spans="1:65" s="13" customFormat="1">
      <c r="B464" s="195"/>
      <c r="C464" s="196"/>
      <c r="D464" s="188" t="s">
        <v>147</v>
      </c>
      <c r="E464" s="197" t="s">
        <v>19</v>
      </c>
      <c r="F464" s="198" t="s">
        <v>860</v>
      </c>
      <c r="G464" s="196"/>
      <c r="H464" s="199">
        <v>6.03</v>
      </c>
      <c r="I464" s="200"/>
      <c r="J464" s="196"/>
      <c r="K464" s="196"/>
      <c r="L464" s="201"/>
      <c r="M464" s="202"/>
      <c r="N464" s="203"/>
      <c r="O464" s="203"/>
      <c r="P464" s="203"/>
      <c r="Q464" s="203"/>
      <c r="R464" s="203"/>
      <c r="S464" s="203"/>
      <c r="T464" s="204"/>
      <c r="AT464" s="205" t="s">
        <v>147</v>
      </c>
      <c r="AU464" s="205" t="s">
        <v>80</v>
      </c>
      <c r="AV464" s="13" t="s">
        <v>80</v>
      </c>
      <c r="AW464" s="13" t="s">
        <v>31</v>
      </c>
      <c r="AX464" s="13" t="s">
        <v>70</v>
      </c>
      <c r="AY464" s="205" t="s">
        <v>133</v>
      </c>
    </row>
    <row r="465" spans="1:65" s="13" customFormat="1">
      <c r="B465" s="195"/>
      <c r="C465" s="196"/>
      <c r="D465" s="188" t="s">
        <v>147</v>
      </c>
      <c r="E465" s="197" t="s">
        <v>19</v>
      </c>
      <c r="F465" s="198" t="s">
        <v>861</v>
      </c>
      <c r="G465" s="196"/>
      <c r="H465" s="199">
        <v>22.14</v>
      </c>
      <c r="I465" s="200"/>
      <c r="J465" s="196"/>
      <c r="K465" s="196"/>
      <c r="L465" s="201"/>
      <c r="M465" s="202"/>
      <c r="N465" s="203"/>
      <c r="O465" s="203"/>
      <c r="P465" s="203"/>
      <c r="Q465" s="203"/>
      <c r="R465" s="203"/>
      <c r="S465" s="203"/>
      <c r="T465" s="204"/>
      <c r="AT465" s="205" t="s">
        <v>147</v>
      </c>
      <c r="AU465" s="205" t="s">
        <v>80</v>
      </c>
      <c r="AV465" s="13" t="s">
        <v>80</v>
      </c>
      <c r="AW465" s="13" t="s">
        <v>31</v>
      </c>
      <c r="AX465" s="13" t="s">
        <v>70</v>
      </c>
      <c r="AY465" s="205" t="s">
        <v>133</v>
      </c>
    </row>
    <row r="466" spans="1:65" s="13" customFormat="1">
      <c r="B466" s="195"/>
      <c r="C466" s="196"/>
      <c r="D466" s="188" t="s">
        <v>147</v>
      </c>
      <c r="E466" s="197" t="s">
        <v>19</v>
      </c>
      <c r="F466" s="198" t="s">
        <v>862</v>
      </c>
      <c r="G466" s="196"/>
      <c r="H466" s="199">
        <v>32.4</v>
      </c>
      <c r="I466" s="200"/>
      <c r="J466" s="196"/>
      <c r="K466" s="196"/>
      <c r="L466" s="201"/>
      <c r="M466" s="202"/>
      <c r="N466" s="203"/>
      <c r="O466" s="203"/>
      <c r="P466" s="203"/>
      <c r="Q466" s="203"/>
      <c r="R466" s="203"/>
      <c r="S466" s="203"/>
      <c r="T466" s="204"/>
      <c r="AT466" s="205" t="s">
        <v>147</v>
      </c>
      <c r="AU466" s="205" t="s">
        <v>80</v>
      </c>
      <c r="AV466" s="13" t="s">
        <v>80</v>
      </c>
      <c r="AW466" s="13" t="s">
        <v>31</v>
      </c>
      <c r="AX466" s="13" t="s">
        <v>70</v>
      </c>
      <c r="AY466" s="205" t="s">
        <v>133</v>
      </c>
    </row>
    <row r="467" spans="1:65" s="14" customFormat="1">
      <c r="B467" s="206"/>
      <c r="C467" s="207"/>
      <c r="D467" s="188" t="s">
        <v>147</v>
      </c>
      <c r="E467" s="208" t="s">
        <v>19</v>
      </c>
      <c r="F467" s="209" t="s">
        <v>165</v>
      </c>
      <c r="G467" s="207"/>
      <c r="H467" s="210">
        <v>81.45</v>
      </c>
      <c r="I467" s="211"/>
      <c r="J467" s="207"/>
      <c r="K467" s="207"/>
      <c r="L467" s="212"/>
      <c r="M467" s="213"/>
      <c r="N467" s="214"/>
      <c r="O467" s="214"/>
      <c r="P467" s="214"/>
      <c r="Q467" s="214"/>
      <c r="R467" s="214"/>
      <c r="S467" s="214"/>
      <c r="T467" s="215"/>
      <c r="AT467" s="216" t="s">
        <v>147</v>
      </c>
      <c r="AU467" s="216" t="s">
        <v>80</v>
      </c>
      <c r="AV467" s="14" t="s">
        <v>141</v>
      </c>
      <c r="AW467" s="14" t="s">
        <v>31</v>
      </c>
      <c r="AX467" s="14" t="s">
        <v>78</v>
      </c>
      <c r="AY467" s="216" t="s">
        <v>133</v>
      </c>
    </row>
    <row r="468" spans="1:65" s="12" customFormat="1" ht="22.8" customHeight="1">
      <c r="B468" s="159"/>
      <c r="C468" s="160"/>
      <c r="D468" s="161" t="s">
        <v>69</v>
      </c>
      <c r="E468" s="173" t="s">
        <v>863</v>
      </c>
      <c r="F468" s="173" t="s">
        <v>864</v>
      </c>
      <c r="G468" s="160"/>
      <c r="H468" s="160"/>
      <c r="I468" s="163"/>
      <c r="J468" s="174">
        <f>BK468</f>
        <v>262102.53</v>
      </c>
      <c r="K468" s="160"/>
      <c r="L468" s="165"/>
      <c r="M468" s="166"/>
      <c r="N468" s="167"/>
      <c r="O468" s="167"/>
      <c r="P468" s="168">
        <f>SUM(P469:P512)</f>
        <v>0</v>
      </c>
      <c r="Q468" s="167"/>
      <c r="R468" s="168">
        <f>SUM(R469:R512)</f>
        <v>0.91267761999999997</v>
      </c>
      <c r="S468" s="167"/>
      <c r="T468" s="169">
        <f>SUM(T469:T512)</f>
        <v>0</v>
      </c>
      <c r="AR468" s="170" t="s">
        <v>80</v>
      </c>
      <c r="AT468" s="171" t="s">
        <v>69</v>
      </c>
      <c r="AU468" s="171" t="s">
        <v>78</v>
      </c>
      <c r="AY468" s="170" t="s">
        <v>133</v>
      </c>
      <c r="BK468" s="172">
        <f>SUM(BK469:BK512)</f>
        <v>262102.53</v>
      </c>
    </row>
    <row r="469" spans="1:65" s="2" customFormat="1" ht="16.5" customHeight="1">
      <c r="A469" s="36"/>
      <c r="B469" s="37"/>
      <c r="C469" s="175" t="s">
        <v>865</v>
      </c>
      <c r="D469" s="175" t="s">
        <v>136</v>
      </c>
      <c r="E469" s="176" t="s">
        <v>866</v>
      </c>
      <c r="F469" s="177" t="s">
        <v>867</v>
      </c>
      <c r="G469" s="178" t="s">
        <v>139</v>
      </c>
      <c r="H469" s="179">
        <v>66.069999999999993</v>
      </c>
      <c r="I469" s="180">
        <v>140</v>
      </c>
      <c r="J469" s="181">
        <f>ROUND(I469*H469,2)</f>
        <v>9249.7999999999993</v>
      </c>
      <c r="K469" s="177" t="s">
        <v>140</v>
      </c>
      <c r="L469" s="41"/>
      <c r="M469" s="182" t="s">
        <v>19</v>
      </c>
      <c r="N469" s="183" t="s">
        <v>41</v>
      </c>
      <c r="O469" s="66"/>
      <c r="P469" s="184">
        <f>O469*H469</f>
        <v>0</v>
      </c>
      <c r="Q469" s="184">
        <v>4.4999999999999997E-3</v>
      </c>
      <c r="R469" s="184">
        <f>Q469*H469</f>
        <v>0.29731499999999994</v>
      </c>
      <c r="S469" s="184">
        <v>0</v>
      </c>
      <c r="T469" s="185">
        <f>S469*H469</f>
        <v>0</v>
      </c>
      <c r="U469" s="36"/>
      <c r="V469" s="36"/>
      <c r="W469" s="36"/>
      <c r="X469" s="36"/>
      <c r="Y469" s="36"/>
      <c r="Z469" s="36"/>
      <c r="AA469" s="36"/>
      <c r="AB469" s="36"/>
      <c r="AC469" s="36"/>
      <c r="AD469" s="36"/>
      <c r="AE469" s="36"/>
      <c r="AR469" s="186" t="s">
        <v>252</v>
      </c>
      <c r="AT469" s="186" t="s">
        <v>136</v>
      </c>
      <c r="AU469" s="186" t="s">
        <v>80</v>
      </c>
      <c r="AY469" s="19" t="s">
        <v>133</v>
      </c>
      <c r="BE469" s="187">
        <f>IF(N469="základní",J469,0)</f>
        <v>9249.7999999999993</v>
      </c>
      <c r="BF469" s="187">
        <f>IF(N469="snížená",J469,0)</f>
        <v>0</v>
      </c>
      <c r="BG469" s="187">
        <f>IF(N469="zákl. přenesená",J469,0)</f>
        <v>0</v>
      </c>
      <c r="BH469" s="187">
        <f>IF(N469="sníž. přenesená",J469,0)</f>
        <v>0</v>
      </c>
      <c r="BI469" s="187">
        <f>IF(N469="nulová",J469,0)</f>
        <v>0</v>
      </c>
      <c r="BJ469" s="19" t="s">
        <v>78</v>
      </c>
      <c r="BK469" s="187">
        <f>ROUND(I469*H469,2)</f>
        <v>9249.7999999999993</v>
      </c>
      <c r="BL469" s="19" t="s">
        <v>252</v>
      </c>
      <c r="BM469" s="186" t="s">
        <v>868</v>
      </c>
    </row>
    <row r="470" spans="1:65" s="2" customFormat="1">
      <c r="A470" s="36"/>
      <c r="B470" s="37"/>
      <c r="C470" s="38"/>
      <c r="D470" s="188" t="s">
        <v>143</v>
      </c>
      <c r="E470" s="38"/>
      <c r="F470" s="189" t="s">
        <v>869</v>
      </c>
      <c r="G470" s="38"/>
      <c r="H470" s="38"/>
      <c r="I470" s="190"/>
      <c r="J470" s="38"/>
      <c r="K470" s="38"/>
      <c r="L470" s="41"/>
      <c r="M470" s="191"/>
      <c r="N470" s="192"/>
      <c r="O470" s="66"/>
      <c r="P470" s="66"/>
      <c r="Q470" s="66"/>
      <c r="R470" s="66"/>
      <c r="S470" s="66"/>
      <c r="T470" s="67"/>
      <c r="U470" s="36"/>
      <c r="V470" s="36"/>
      <c r="W470" s="36"/>
      <c r="X470" s="36"/>
      <c r="Y470" s="36"/>
      <c r="Z470" s="36"/>
      <c r="AA470" s="36"/>
      <c r="AB470" s="36"/>
      <c r="AC470" s="36"/>
      <c r="AD470" s="36"/>
      <c r="AE470" s="36"/>
      <c r="AT470" s="19" t="s">
        <v>143</v>
      </c>
      <c r="AU470" s="19" t="s">
        <v>80</v>
      </c>
    </row>
    <row r="471" spans="1:65" s="2" customFormat="1">
      <c r="A471" s="36"/>
      <c r="B471" s="37"/>
      <c r="C471" s="38"/>
      <c r="D471" s="193" t="s">
        <v>145</v>
      </c>
      <c r="E471" s="38"/>
      <c r="F471" s="194" t="s">
        <v>870</v>
      </c>
      <c r="G471" s="38"/>
      <c r="H471" s="38"/>
      <c r="I471" s="190"/>
      <c r="J471" s="38"/>
      <c r="K471" s="38"/>
      <c r="L471" s="41"/>
      <c r="M471" s="191"/>
      <c r="N471" s="192"/>
      <c r="O471" s="66"/>
      <c r="P471" s="66"/>
      <c r="Q471" s="66"/>
      <c r="R471" s="66"/>
      <c r="S471" s="66"/>
      <c r="T471" s="67"/>
      <c r="U471" s="36"/>
      <c r="V471" s="36"/>
      <c r="W471" s="36"/>
      <c r="X471" s="36"/>
      <c r="Y471" s="36"/>
      <c r="Z471" s="36"/>
      <c r="AA471" s="36"/>
      <c r="AB471" s="36"/>
      <c r="AC471" s="36"/>
      <c r="AD471" s="36"/>
      <c r="AE471" s="36"/>
      <c r="AT471" s="19" t="s">
        <v>145</v>
      </c>
      <c r="AU471" s="19" t="s">
        <v>80</v>
      </c>
    </row>
    <row r="472" spans="1:65" s="13" customFormat="1">
      <c r="B472" s="195"/>
      <c r="C472" s="196"/>
      <c r="D472" s="188" t="s">
        <v>147</v>
      </c>
      <c r="E472" s="197" t="s">
        <v>19</v>
      </c>
      <c r="F472" s="198" t="s">
        <v>871</v>
      </c>
      <c r="G472" s="196"/>
      <c r="H472" s="199">
        <v>22.39</v>
      </c>
      <c r="I472" s="200"/>
      <c r="J472" s="196"/>
      <c r="K472" s="196"/>
      <c r="L472" s="201"/>
      <c r="M472" s="202"/>
      <c r="N472" s="203"/>
      <c r="O472" s="203"/>
      <c r="P472" s="203"/>
      <c r="Q472" s="203"/>
      <c r="R472" s="203"/>
      <c r="S472" s="203"/>
      <c r="T472" s="204"/>
      <c r="AT472" s="205" t="s">
        <v>147</v>
      </c>
      <c r="AU472" s="205" t="s">
        <v>80</v>
      </c>
      <c r="AV472" s="13" t="s">
        <v>80</v>
      </c>
      <c r="AW472" s="13" t="s">
        <v>31</v>
      </c>
      <c r="AX472" s="13" t="s">
        <v>70</v>
      </c>
      <c r="AY472" s="205" t="s">
        <v>133</v>
      </c>
    </row>
    <row r="473" spans="1:65" s="13" customFormat="1">
      <c r="B473" s="195"/>
      <c r="C473" s="196"/>
      <c r="D473" s="188" t="s">
        <v>147</v>
      </c>
      <c r="E473" s="197" t="s">
        <v>19</v>
      </c>
      <c r="F473" s="198" t="s">
        <v>872</v>
      </c>
      <c r="G473" s="196"/>
      <c r="H473" s="199">
        <v>43.68</v>
      </c>
      <c r="I473" s="200"/>
      <c r="J473" s="196"/>
      <c r="K473" s="196"/>
      <c r="L473" s="201"/>
      <c r="M473" s="202"/>
      <c r="N473" s="203"/>
      <c r="O473" s="203"/>
      <c r="P473" s="203"/>
      <c r="Q473" s="203"/>
      <c r="R473" s="203"/>
      <c r="S473" s="203"/>
      <c r="T473" s="204"/>
      <c r="AT473" s="205" t="s">
        <v>147</v>
      </c>
      <c r="AU473" s="205" t="s">
        <v>80</v>
      </c>
      <c r="AV473" s="13" t="s">
        <v>80</v>
      </c>
      <c r="AW473" s="13" t="s">
        <v>31</v>
      </c>
      <c r="AX473" s="13" t="s">
        <v>70</v>
      </c>
      <c r="AY473" s="205" t="s">
        <v>133</v>
      </c>
    </row>
    <row r="474" spans="1:65" s="14" customFormat="1">
      <c r="B474" s="206"/>
      <c r="C474" s="207"/>
      <c r="D474" s="188" t="s">
        <v>147</v>
      </c>
      <c r="E474" s="208" t="s">
        <v>19</v>
      </c>
      <c r="F474" s="209" t="s">
        <v>165</v>
      </c>
      <c r="G474" s="207"/>
      <c r="H474" s="210">
        <v>66.069999999999993</v>
      </c>
      <c r="I474" s="211"/>
      <c r="J474" s="207"/>
      <c r="K474" s="207"/>
      <c r="L474" s="212"/>
      <c r="M474" s="213"/>
      <c r="N474" s="214"/>
      <c r="O474" s="214"/>
      <c r="P474" s="214"/>
      <c r="Q474" s="214"/>
      <c r="R474" s="214"/>
      <c r="S474" s="214"/>
      <c r="T474" s="215"/>
      <c r="AT474" s="216" t="s">
        <v>147</v>
      </c>
      <c r="AU474" s="216" t="s">
        <v>80</v>
      </c>
      <c r="AV474" s="14" t="s">
        <v>141</v>
      </c>
      <c r="AW474" s="14" t="s">
        <v>31</v>
      </c>
      <c r="AX474" s="14" t="s">
        <v>78</v>
      </c>
      <c r="AY474" s="216" t="s">
        <v>133</v>
      </c>
    </row>
    <row r="475" spans="1:65" s="2" customFormat="1" ht="21.75" customHeight="1">
      <c r="A475" s="36"/>
      <c r="B475" s="37"/>
      <c r="C475" s="175" t="s">
        <v>873</v>
      </c>
      <c r="D475" s="175" t="s">
        <v>136</v>
      </c>
      <c r="E475" s="176" t="s">
        <v>874</v>
      </c>
      <c r="F475" s="177" t="s">
        <v>875</v>
      </c>
      <c r="G475" s="178" t="s">
        <v>139</v>
      </c>
      <c r="H475" s="179">
        <v>166.97900000000001</v>
      </c>
      <c r="I475" s="180">
        <v>19</v>
      </c>
      <c r="J475" s="181">
        <f>ROUND(I475*H475,2)</f>
        <v>3172.6</v>
      </c>
      <c r="K475" s="177" t="s">
        <v>140</v>
      </c>
      <c r="L475" s="41"/>
      <c r="M475" s="182" t="s">
        <v>19</v>
      </c>
      <c r="N475" s="183" t="s">
        <v>41</v>
      </c>
      <c r="O475" s="66"/>
      <c r="P475" s="184">
        <f>O475*H475</f>
        <v>0</v>
      </c>
      <c r="Q475" s="184">
        <v>2.1000000000000001E-4</v>
      </c>
      <c r="R475" s="184">
        <f>Q475*H475</f>
        <v>3.5065590000000008E-2</v>
      </c>
      <c r="S475" s="184">
        <v>0</v>
      </c>
      <c r="T475" s="185">
        <f>S475*H475</f>
        <v>0</v>
      </c>
      <c r="U475" s="36"/>
      <c r="V475" s="36"/>
      <c r="W475" s="36"/>
      <c r="X475" s="36"/>
      <c r="Y475" s="36"/>
      <c r="Z475" s="36"/>
      <c r="AA475" s="36"/>
      <c r="AB475" s="36"/>
      <c r="AC475" s="36"/>
      <c r="AD475" s="36"/>
      <c r="AE475" s="36"/>
      <c r="AR475" s="186" t="s">
        <v>252</v>
      </c>
      <c r="AT475" s="186" t="s">
        <v>136</v>
      </c>
      <c r="AU475" s="186" t="s">
        <v>80</v>
      </c>
      <c r="AY475" s="19" t="s">
        <v>133</v>
      </c>
      <c r="BE475" s="187">
        <f>IF(N475="základní",J475,0)</f>
        <v>3172.6</v>
      </c>
      <c r="BF475" s="187">
        <f>IF(N475="snížená",J475,0)</f>
        <v>0</v>
      </c>
      <c r="BG475" s="187">
        <f>IF(N475="zákl. přenesená",J475,0)</f>
        <v>0</v>
      </c>
      <c r="BH475" s="187">
        <f>IF(N475="sníž. přenesená",J475,0)</f>
        <v>0</v>
      </c>
      <c r="BI475" s="187">
        <f>IF(N475="nulová",J475,0)</f>
        <v>0</v>
      </c>
      <c r="BJ475" s="19" t="s">
        <v>78</v>
      </c>
      <c r="BK475" s="187">
        <f>ROUND(I475*H475,2)</f>
        <v>3172.6</v>
      </c>
      <c r="BL475" s="19" t="s">
        <v>252</v>
      </c>
      <c r="BM475" s="186" t="s">
        <v>876</v>
      </c>
    </row>
    <row r="476" spans="1:65" s="2" customFormat="1">
      <c r="A476" s="36"/>
      <c r="B476" s="37"/>
      <c r="C476" s="38"/>
      <c r="D476" s="188" t="s">
        <v>143</v>
      </c>
      <c r="E476" s="38"/>
      <c r="F476" s="189" t="s">
        <v>877</v>
      </c>
      <c r="G476" s="38"/>
      <c r="H476" s="38"/>
      <c r="I476" s="190"/>
      <c r="J476" s="38"/>
      <c r="K476" s="38"/>
      <c r="L476" s="41"/>
      <c r="M476" s="191"/>
      <c r="N476" s="192"/>
      <c r="O476" s="66"/>
      <c r="P476" s="66"/>
      <c r="Q476" s="66"/>
      <c r="R476" s="66"/>
      <c r="S476" s="66"/>
      <c r="T476" s="67"/>
      <c r="U476" s="36"/>
      <c r="V476" s="36"/>
      <c r="W476" s="36"/>
      <c r="X476" s="36"/>
      <c r="Y476" s="36"/>
      <c r="Z476" s="36"/>
      <c r="AA476" s="36"/>
      <c r="AB476" s="36"/>
      <c r="AC476" s="36"/>
      <c r="AD476" s="36"/>
      <c r="AE476" s="36"/>
      <c r="AT476" s="19" t="s">
        <v>143</v>
      </c>
      <c r="AU476" s="19" t="s">
        <v>80</v>
      </c>
    </row>
    <row r="477" spans="1:65" s="2" customFormat="1">
      <c r="A477" s="36"/>
      <c r="B477" s="37"/>
      <c r="C477" s="38"/>
      <c r="D477" s="193" t="s">
        <v>145</v>
      </c>
      <c r="E477" s="38"/>
      <c r="F477" s="194" t="s">
        <v>878</v>
      </c>
      <c r="G477" s="38"/>
      <c r="H477" s="38"/>
      <c r="I477" s="190"/>
      <c r="J477" s="38"/>
      <c r="K477" s="38"/>
      <c r="L477" s="41"/>
      <c r="M477" s="191"/>
      <c r="N477" s="192"/>
      <c r="O477" s="66"/>
      <c r="P477" s="66"/>
      <c r="Q477" s="66"/>
      <c r="R477" s="66"/>
      <c r="S477" s="66"/>
      <c r="T477" s="67"/>
      <c r="U477" s="36"/>
      <c r="V477" s="36"/>
      <c r="W477" s="36"/>
      <c r="X477" s="36"/>
      <c r="Y477" s="36"/>
      <c r="Z477" s="36"/>
      <c r="AA477" s="36"/>
      <c r="AB477" s="36"/>
      <c r="AC477" s="36"/>
      <c r="AD477" s="36"/>
      <c r="AE477" s="36"/>
      <c r="AT477" s="19" t="s">
        <v>145</v>
      </c>
      <c r="AU477" s="19" t="s">
        <v>80</v>
      </c>
    </row>
    <row r="478" spans="1:65" s="13" customFormat="1">
      <c r="B478" s="195"/>
      <c r="C478" s="196"/>
      <c r="D478" s="188" t="s">
        <v>147</v>
      </c>
      <c r="E478" s="197" t="s">
        <v>19</v>
      </c>
      <c r="F478" s="198" t="s">
        <v>879</v>
      </c>
      <c r="G478" s="196"/>
      <c r="H478" s="199">
        <v>233.04900000000001</v>
      </c>
      <c r="I478" s="200"/>
      <c r="J478" s="196"/>
      <c r="K478" s="196"/>
      <c r="L478" s="201"/>
      <c r="M478" s="202"/>
      <c r="N478" s="203"/>
      <c r="O478" s="203"/>
      <c r="P478" s="203"/>
      <c r="Q478" s="203"/>
      <c r="R478" s="203"/>
      <c r="S478" s="203"/>
      <c r="T478" s="204"/>
      <c r="AT478" s="205" t="s">
        <v>147</v>
      </c>
      <c r="AU478" s="205" t="s">
        <v>80</v>
      </c>
      <c r="AV478" s="13" t="s">
        <v>80</v>
      </c>
      <c r="AW478" s="13" t="s">
        <v>31</v>
      </c>
      <c r="AX478" s="13" t="s">
        <v>70</v>
      </c>
      <c r="AY478" s="205" t="s">
        <v>133</v>
      </c>
    </row>
    <row r="479" spans="1:65" s="13" customFormat="1">
      <c r="B479" s="195"/>
      <c r="C479" s="196"/>
      <c r="D479" s="188" t="s">
        <v>147</v>
      </c>
      <c r="E479" s="197" t="s">
        <v>19</v>
      </c>
      <c r="F479" s="198" t="s">
        <v>880</v>
      </c>
      <c r="G479" s="196"/>
      <c r="H479" s="199">
        <v>-22.39</v>
      </c>
      <c r="I479" s="200"/>
      <c r="J479" s="196"/>
      <c r="K479" s="196"/>
      <c r="L479" s="201"/>
      <c r="M479" s="202"/>
      <c r="N479" s="203"/>
      <c r="O479" s="203"/>
      <c r="P479" s="203"/>
      <c r="Q479" s="203"/>
      <c r="R479" s="203"/>
      <c r="S479" s="203"/>
      <c r="T479" s="204"/>
      <c r="AT479" s="205" t="s">
        <v>147</v>
      </c>
      <c r="AU479" s="205" t="s">
        <v>80</v>
      </c>
      <c r="AV479" s="13" t="s">
        <v>80</v>
      </c>
      <c r="AW479" s="13" t="s">
        <v>31</v>
      </c>
      <c r="AX479" s="13" t="s">
        <v>70</v>
      </c>
      <c r="AY479" s="205" t="s">
        <v>133</v>
      </c>
    </row>
    <row r="480" spans="1:65" s="13" customFormat="1">
      <c r="B480" s="195"/>
      <c r="C480" s="196"/>
      <c r="D480" s="188" t="s">
        <v>147</v>
      </c>
      <c r="E480" s="197" t="s">
        <v>19</v>
      </c>
      <c r="F480" s="198" t="s">
        <v>881</v>
      </c>
      <c r="G480" s="196"/>
      <c r="H480" s="199">
        <v>-43.68</v>
      </c>
      <c r="I480" s="200"/>
      <c r="J480" s="196"/>
      <c r="K480" s="196"/>
      <c r="L480" s="201"/>
      <c r="M480" s="202"/>
      <c r="N480" s="203"/>
      <c r="O480" s="203"/>
      <c r="P480" s="203"/>
      <c r="Q480" s="203"/>
      <c r="R480" s="203"/>
      <c r="S480" s="203"/>
      <c r="T480" s="204"/>
      <c r="AT480" s="205" t="s">
        <v>147</v>
      </c>
      <c r="AU480" s="205" t="s">
        <v>80</v>
      </c>
      <c r="AV480" s="13" t="s">
        <v>80</v>
      </c>
      <c r="AW480" s="13" t="s">
        <v>31</v>
      </c>
      <c r="AX480" s="13" t="s">
        <v>70</v>
      </c>
      <c r="AY480" s="205" t="s">
        <v>133</v>
      </c>
    </row>
    <row r="481" spans="1:65" s="14" customFormat="1">
      <c r="B481" s="206"/>
      <c r="C481" s="207"/>
      <c r="D481" s="188" t="s">
        <v>147</v>
      </c>
      <c r="E481" s="208" t="s">
        <v>19</v>
      </c>
      <c r="F481" s="209" t="s">
        <v>165</v>
      </c>
      <c r="G481" s="207"/>
      <c r="H481" s="210">
        <v>166.97900000000001</v>
      </c>
      <c r="I481" s="211"/>
      <c r="J481" s="207"/>
      <c r="K481" s="207"/>
      <c r="L481" s="212"/>
      <c r="M481" s="213"/>
      <c r="N481" s="214"/>
      <c r="O481" s="214"/>
      <c r="P481" s="214"/>
      <c r="Q481" s="214"/>
      <c r="R481" s="214"/>
      <c r="S481" s="214"/>
      <c r="T481" s="215"/>
      <c r="AT481" s="216" t="s">
        <v>147</v>
      </c>
      <c r="AU481" s="216" t="s">
        <v>80</v>
      </c>
      <c r="AV481" s="14" t="s">
        <v>141</v>
      </c>
      <c r="AW481" s="14" t="s">
        <v>31</v>
      </c>
      <c r="AX481" s="14" t="s">
        <v>78</v>
      </c>
      <c r="AY481" s="216" t="s">
        <v>133</v>
      </c>
    </row>
    <row r="482" spans="1:65" s="2" customFormat="1" ht="21.75" customHeight="1">
      <c r="A482" s="36"/>
      <c r="B482" s="37"/>
      <c r="C482" s="175" t="s">
        <v>882</v>
      </c>
      <c r="D482" s="175" t="s">
        <v>136</v>
      </c>
      <c r="E482" s="176" t="s">
        <v>883</v>
      </c>
      <c r="F482" s="177" t="s">
        <v>884</v>
      </c>
      <c r="G482" s="178" t="s">
        <v>139</v>
      </c>
      <c r="H482" s="179">
        <v>344.34399999999999</v>
      </c>
      <c r="I482" s="180">
        <v>42</v>
      </c>
      <c r="J482" s="181">
        <f>ROUND(I482*H482,2)</f>
        <v>14462.45</v>
      </c>
      <c r="K482" s="177" t="s">
        <v>140</v>
      </c>
      <c r="L482" s="41"/>
      <c r="M482" s="182" t="s">
        <v>19</v>
      </c>
      <c r="N482" s="183" t="s">
        <v>41</v>
      </c>
      <c r="O482" s="66"/>
      <c r="P482" s="184">
        <f>O482*H482</f>
        <v>0</v>
      </c>
      <c r="Q482" s="184">
        <v>2.9E-4</v>
      </c>
      <c r="R482" s="184">
        <f>Q482*H482</f>
        <v>9.9859760000000006E-2</v>
      </c>
      <c r="S482" s="184">
        <v>0</v>
      </c>
      <c r="T482" s="185">
        <f>S482*H482</f>
        <v>0</v>
      </c>
      <c r="U482" s="36"/>
      <c r="V482" s="36"/>
      <c r="W482" s="36"/>
      <c r="X482" s="36"/>
      <c r="Y482" s="36"/>
      <c r="Z482" s="36"/>
      <c r="AA482" s="36"/>
      <c r="AB482" s="36"/>
      <c r="AC482" s="36"/>
      <c r="AD482" s="36"/>
      <c r="AE482" s="36"/>
      <c r="AR482" s="186" t="s">
        <v>252</v>
      </c>
      <c r="AT482" s="186" t="s">
        <v>136</v>
      </c>
      <c r="AU482" s="186" t="s">
        <v>80</v>
      </c>
      <c r="AY482" s="19" t="s">
        <v>133</v>
      </c>
      <c r="BE482" s="187">
        <f>IF(N482="základní",J482,0)</f>
        <v>14462.45</v>
      </c>
      <c r="BF482" s="187">
        <f>IF(N482="snížená",J482,0)</f>
        <v>0</v>
      </c>
      <c r="BG482" s="187">
        <f>IF(N482="zákl. přenesená",J482,0)</f>
        <v>0</v>
      </c>
      <c r="BH482" s="187">
        <f>IF(N482="sníž. přenesená",J482,0)</f>
        <v>0</v>
      </c>
      <c r="BI482" s="187">
        <f>IF(N482="nulová",J482,0)</f>
        <v>0</v>
      </c>
      <c r="BJ482" s="19" t="s">
        <v>78</v>
      </c>
      <c r="BK482" s="187">
        <f>ROUND(I482*H482,2)</f>
        <v>14462.45</v>
      </c>
      <c r="BL482" s="19" t="s">
        <v>252</v>
      </c>
      <c r="BM482" s="186" t="s">
        <v>885</v>
      </c>
    </row>
    <row r="483" spans="1:65" s="2" customFormat="1" ht="19.2">
      <c r="A483" s="36"/>
      <c r="B483" s="37"/>
      <c r="C483" s="38"/>
      <c r="D483" s="188" t="s">
        <v>143</v>
      </c>
      <c r="E483" s="38"/>
      <c r="F483" s="189" t="s">
        <v>886</v>
      </c>
      <c r="G483" s="38"/>
      <c r="H483" s="38"/>
      <c r="I483" s="190"/>
      <c r="J483" s="38"/>
      <c r="K483" s="38"/>
      <c r="L483" s="41"/>
      <c r="M483" s="191"/>
      <c r="N483" s="192"/>
      <c r="O483" s="66"/>
      <c r="P483" s="66"/>
      <c r="Q483" s="66"/>
      <c r="R483" s="66"/>
      <c r="S483" s="66"/>
      <c r="T483" s="67"/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  <c r="AT483" s="19" t="s">
        <v>143</v>
      </c>
      <c r="AU483" s="19" t="s">
        <v>80</v>
      </c>
    </row>
    <row r="484" spans="1:65" s="2" customFormat="1">
      <c r="A484" s="36"/>
      <c r="B484" s="37"/>
      <c r="C484" s="38"/>
      <c r="D484" s="193" t="s">
        <v>145</v>
      </c>
      <c r="E484" s="38"/>
      <c r="F484" s="194" t="s">
        <v>887</v>
      </c>
      <c r="G484" s="38"/>
      <c r="H484" s="38"/>
      <c r="I484" s="190"/>
      <c r="J484" s="38"/>
      <c r="K484" s="38"/>
      <c r="L484" s="41"/>
      <c r="M484" s="191"/>
      <c r="N484" s="192"/>
      <c r="O484" s="66"/>
      <c r="P484" s="66"/>
      <c r="Q484" s="66"/>
      <c r="R484" s="66"/>
      <c r="S484" s="66"/>
      <c r="T484" s="67"/>
      <c r="U484" s="36"/>
      <c r="V484" s="36"/>
      <c r="W484" s="36"/>
      <c r="X484" s="36"/>
      <c r="Y484" s="36"/>
      <c r="Z484" s="36"/>
      <c r="AA484" s="36"/>
      <c r="AB484" s="36"/>
      <c r="AC484" s="36"/>
      <c r="AD484" s="36"/>
      <c r="AE484" s="36"/>
      <c r="AT484" s="19" t="s">
        <v>145</v>
      </c>
      <c r="AU484" s="19" t="s">
        <v>80</v>
      </c>
    </row>
    <row r="485" spans="1:65" s="13" customFormat="1">
      <c r="B485" s="195"/>
      <c r="C485" s="196"/>
      <c r="D485" s="188" t="s">
        <v>147</v>
      </c>
      <c r="E485" s="197" t="s">
        <v>19</v>
      </c>
      <c r="F485" s="198" t="s">
        <v>888</v>
      </c>
      <c r="G485" s="196"/>
      <c r="H485" s="199">
        <v>488.56</v>
      </c>
      <c r="I485" s="200"/>
      <c r="J485" s="196"/>
      <c r="K485" s="196"/>
      <c r="L485" s="201"/>
      <c r="M485" s="202"/>
      <c r="N485" s="203"/>
      <c r="O485" s="203"/>
      <c r="P485" s="203"/>
      <c r="Q485" s="203"/>
      <c r="R485" s="203"/>
      <c r="S485" s="203"/>
      <c r="T485" s="204"/>
      <c r="AT485" s="205" t="s">
        <v>147</v>
      </c>
      <c r="AU485" s="205" t="s">
        <v>80</v>
      </c>
      <c r="AV485" s="13" t="s">
        <v>80</v>
      </c>
      <c r="AW485" s="13" t="s">
        <v>31</v>
      </c>
      <c r="AX485" s="13" t="s">
        <v>70</v>
      </c>
      <c r="AY485" s="205" t="s">
        <v>133</v>
      </c>
    </row>
    <row r="486" spans="1:65" s="13" customFormat="1">
      <c r="B486" s="195"/>
      <c r="C486" s="196"/>
      <c r="D486" s="188" t="s">
        <v>147</v>
      </c>
      <c r="E486" s="197" t="s">
        <v>19</v>
      </c>
      <c r="F486" s="198" t="s">
        <v>889</v>
      </c>
      <c r="G486" s="196"/>
      <c r="H486" s="199">
        <v>-55.44</v>
      </c>
      <c r="I486" s="200"/>
      <c r="J486" s="196"/>
      <c r="K486" s="196"/>
      <c r="L486" s="201"/>
      <c r="M486" s="202"/>
      <c r="N486" s="203"/>
      <c r="O486" s="203"/>
      <c r="P486" s="203"/>
      <c r="Q486" s="203"/>
      <c r="R486" s="203"/>
      <c r="S486" s="203"/>
      <c r="T486" s="204"/>
      <c r="AT486" s="205" t="s">
        <v>147</v>
      </c>
      <c r="AU486" s="205" t="s">
        <v>80</v>
      </c>
      <c r="AV486" s="13" t="s">
        <v>80</v>
      </c>
      <c r="AW486" s="13" t="s">
        <v>31</v>
      </c>
      <c r="AX486" s="13" t="s">
        <v>70</v>
      </c>
      <c r="AY486" s="205" t="s">
        <v>133</v>
      </c>
    </row>
    <row r="487" spans="1:65" s="13" customFormat="1">
      <c r="B487" s="195"/>
      <c r="C487" s="196"/>
      <c r="D487" s="188" t="s">
        <v>147</v>
      </c>
      <c r="E487" s="197" t="s">
        <v>19</v>
      </c>
      <c r="F487" s="198" t="s">
        <v>890</v>
      </c>
      <c r="G487" s="196"/>
      <c r="H487" s="199">
        <v>-43.68</v>
      </c>
      <c r="I487" s="200"/>
      <c r="J487" s="196"/>
      <c r="K487" s="196"/>
      <c r="L487" s="201"/>
      <c r="M487" s="202"/>
      <c r="N487" s="203"/>
      <c r="O487" s="203"/>
      <c r="P487" s="203"/>
      <c r="Q487" s="203"/>
      <c r="R487" s="203"/>
      <c r="S487" s="203"/>
      <c r="T487" s="204"/>
      <c r="AT487" s="205" t="s">
        <v>147</v>
      </c>
      <c r="AU487" s="205" t="s">
        <v>80</v>
      </c>
      <c r="AV487" s="13" t="s">
        <v>80</v>
      </c>
      <c r="AW487" s="13" t="s">
        <v>31</v>
      </c>
      <c r="AX487" s="13" t="s">
        <v>70</v>
      </c>
      <c r="AY487" s="205" t="s">
        <v>133</v>
      </c>
    </row>
    <row r="488" spans="1:65" s="13" customFormat="1">
      <c r="B488" s="195"/>
      <c r="C488" s="196"/>
      <c r="D488" s="188" t="s">
        <v>147</v>
      </c>
      <c r="E488" s="197" t="s">
        <v>19</v>
      </c>
      <c r="F488" s="198" t="s">
        <v>891</v>
      </c>
      <c r="G488" s="196"/>
      <c r="H488" s="199">
        <v>-22.39</v>
      </c>
      <c r="I488" s="200"/>
      <c r="J488" s="196"/>
      <c r="K488" s="196"/>
      <c r="L488" s="201"/>
      <c r="M488" s="202"/>
      <c r="N488" s="203"/>
      <c r="O488" s="203"/>
      <c r="P488" s="203"/>
      <c r="Q488" s="203"/>
      <c r="R488" s="203"/>
      <c r="S488" s="203"/>
      <c r="T488" s="204"/>
      <c r="AT488" s="205" t="s">
        <v>147</v>
      </c>
      <c r="AU488" s="205" t="s">
        <v>80</v>
      </c>
      <c r="AV488" s="13" t="s">
        <v>80</v>
      </c>
      <c r="AW488" s="13" t="s">
        <v>31</v>
      </c>
      <c r="AX488" s="13" t="s">
        <v>70</v>
      </c>
      <c r="AY488" s="205" t="s">
        <v>133</v>
      </c>
    </row>
    <row r="489" spans="1:65" s="13" customFormat="1">
      <c r="B489" s="195"/>
      <c r="C489" s="196"/>
      <c r="D489" s="188" t="s">
        <v>147</v>
      </c>
      <c r="E489" s="197" t="s">
        <v>19</v>
      </c>
      <c r="F489" s="198" t="s">
        <v>892</v>
      </c>
      <c r="G489" s="196"/>
      <c r="H489" s="199">
        <v>-77.016000000000005</v>
      </c>
      <c r="I489" s="200"/>
      <c r="J489" s="196"/>
      <c r="K489" s="196"/>
      <c r="L489" s="201"/>
      <c r="M489" s="202"/>
      <c r="N489" s="203"/>
      <c r="O489" s="203"/>
      <c r="P489" s="203"/>
      <c r="Q489" s="203"/>
      <c r="R489" s="203"/>
      <c r="S489" s="203"/>
      <c r="T489" s="204"/>
      <c r="AT489" s="205" t="s">
        <v>147</v>
      </c>
      <c r="AU489" s="205" t="s">
        <v>80</v>
      </c>
      <c r="AV489" s="13" t="s">
        <v>80</v>
      </c>
      <c r="AW489" s="13" t="s">
        <v>31</v>
      </c>
      <c r="AX489" s="13" t="s">
        <v>70</v>
      </c>
      <c r="AY489" s="205" t="s">
        <v>133</v>
      </c>
    </row>
    <row r="490" spans="1:65" s="13" customFormat="1">
      <c r="B490" s="195"/>
      <c r="C490" s="196"/>
      <c r="D490" s="188" t="s">
        <v>147</v>
      </c>
      <c r="E490" s="197" t="s">
        <v>19</v>
      </c>
      <c r="F490" s="198" t="s">
        <v>893</v>
      </c>
      <c r="G490" s="196"/>
      <c r="H490" s="199">
        <v>17.91</v>
      </c>
      <c r="I490" s="200"/>
      <c r="J490" s="196"/>
      <c r="K490" s="196"/>
      <c r="L490" s="201"/>
      <c r="M490" s="202"/>
      <c r="N490" s="203"/>
      <c r="O490" s="203"/>
      <c r="P490" s="203"/>
      <c r="Q490" s="203"/>
      <c r="R490" s="203"/>
      <c r="S490" s="203"/>
      <c r="T490" s="204"/>
      <c r="AT490" s="205" t="s">
        <v>147</v>
      </c>
      <c r="AU490" s="205" t="s">
        <v>80</v>
      </c>
      <c r="AV490" s="13" t="s">
        <v>80</v>
      </c>
      <c r="AW490" s="13" t="s">
        <v>31</v>
      </c>
      <c r="AX490" s="13" t="s">
        <v>70</v>
      </c>
      <c r="AY490" s="205" t="s">
        <v>133</v>
      </c>
    </row>
    <row r="491" spans="1:65" s="13" customFormat="1">
      <c r="B491" s="195"/>
      <c r="C491" s="196"/>
      <c r="D491" s="188" t="s">
        <v>147</v>
      </c>
      <c r="E491" s="197" t="s">
        <v>19</v>
      </c>
      <c r="F491" s="198" t="s">
        <v>894</v>
      </c>
      <c r="G491" s="196"/>
      <c r="H491" s="199">
        <v>36.4</v>
      </c>
      <c r="I491" s="200"/>
      <c r="J491" s="196"/>
      <c r="K491" s="196"/>
      <c r="L491" s="201"/>
      <c r="M491" s="202"/>
      <c r="N491" s="203"/>
      <c r="O491" s="203"/>
      <c r="P491" s="203"/>
      <c r="Q491" s="203"/>
      <c r="R491" s="203"/>
      <c r="S491" s="203"/>
      <c r="T491" s="204"/>
      <c r="AT491" s="205" t="s">
        <v>147</v>
      </c>
      <c r="AU491" s="205" t="s">
        <v>80</v>
      </c>
      <c r="AV491" s="13" t="s">
        <v>80</v>
      </c>
      <c r="AW491" s="13" t="s">
        <v>31</v>
      </c>
      <c r="AX491" s="13" t="s">
        <v>70</v>
      </c>
      <c r="AY491" s="205" t="s">
        <v>133</v>
      </c>
    </row>
    <row r="492" spans="1:65" s="14" customFormat="1">
      <c r="B492" s="206"/>
      <c r="C492" s="207"/>
      <c r="D492" s="188" t="s">
        <v>147</v>
      </c>
      <c r="E492" s="208" t="s">
        <v>19</v>
      </c>
      <c r="F492" s="209" t="s">
        <v>165</v>
      </c>
      <c r="G492" s="207"/>
      <c r="H492" s="210">
        <v>344.34399999999999</v>
      </c>
      <c r="I492" s="211"/>
      <c r="J492" s="207"/>
      <c r="K492" s="207"/>
      <c r="L492" s="212"/>
      <c r="M492" s="213"/>
      <c r="N492" s="214"/>
      <c r="O492" s="214"/>
      <c r="P492" s="214"/>
      <c r="Q492" s="214"/>
      <c r="R492" s="214"/>
      <c r="S492" s="214"/>
      <c r="T492" s="215"/>
      <c r="AT492" s="216" t="s">
        <v>147</v>
      </c>
      <c r="AU492" s="216" t="s">
        <v>80</v>
      </c>
      <c r="AV492" s="14" t="s">
        <v>141</v>
      </c>
      <c r="AW492" s="14" t="s">
        <v>31</v>
      </c>
      <c r="AX492" s="14" t="s">
        <v>78</v>
      </c>
      <c r="AY492" s="216" t="s">
        <v>133</v>
      </c>
    </row>
    <row r="493" spans="1:65" s="2" customFormat="1" ht="16.5" customHeight="1">
      <c r="A493" s="36"/>
      <c r="B493" s="37"/>
      <c r="C493" s="175" t="s">
        <v>895</v>
      </c>
      <c r="D493" s="175" t="s">
        <v>136</v>
      </c>
      <c r="E493" s="176" t="s">
        <v>896</v>
      </c>
      <c r="F493" s="177" t="s">
        <v>897</v>
      </c>
      <c r="G493" s="178" t="s">
        <v>139</v>
      </c>
      <c r="H493" s="179">
        <v>22.39</v>
      </c>
      <c r="I493" s="180">
        <v>330</v>
      </c>
      <c r="J493" s="181">
        <f>ROUND(I493*H493,2)</f>
        <v>7388.7</v>
      </c>
      <c r="K493" s="177" t="s">
        <v>140</v>
      </c>
      <c r="L493" s="41"/>
      <c r="M493" s="182" t="s">
        <v>19</v>
      </c>
      <c r="N493" s="183" t="s">
        <v>41</v>
      </c>
      <c r="O493" s="66"/>
      <c r="P493" s="184">
        <f>O493*H493</f>
        <v>0</v>
      </c>
      <c r="Q493" s="184">
        <v>2.0000000000000001E-4</v>
      </c>
      <c r="R493" s="184">
        <f>Q493*H493</f>
        <v>4.4780000000000002E-3</v>
      </c>
      <c r="S493" s="184">
        <v>0</v>
      </c>
      <c r="T493" s="185">
        <f>S493*H493</f>
        <v>0</v>
      </c>
      <c r="U493" s="36"/>
      <c r="V493" s="36"/>
      <c r="W493" s="36"/>
      <c r="X493" s="36"/>
      <c r="Y493" s="36"/>
      <c r="Z493" s="36"/>
      <c r="AA493" s="36"/>
      <c r="AB493" s="36"/>
      <c r="AC493" s="36"/>
      <c r="AD493" s="36"/>
      <c r="AE493" s="36"/>
      <c r="AR493" s="186" t="s">
        <v>252</v>
      </c>
      <c r="AT493" s="186" t="s">
        <v>136</v>
      </c>
      <c r="AU493" s="186" t="s">
        <v>80</v>
      </c>
      <c r="AY493" s="19" t="s">
        <v>133</v>
      </c>
      <c r="BE493" s="187">
        <f>IF(N493="základní",J493,0)</f>
        <v>7388.7</v>
      </c>
      <c r="BF493" s="187">
        <f>IF(N493="snížená",J493,0)</f>
        <v>0</v>
      </c>
      <c r="BG493" s="187">
        <f>IF(N493="zákl. přenesená",J493,0)</f>
        <v>0</v>
      </c>
      <c r="BH493" s="187">
        <f>IF(N493="sníž. přenesená",J493,0)</f>
        <v>0</v>
      </c>
      <c r="BI493" s="187">
        <f>IF(N493="nulová",J493,0)</f>
        <v>0</v>
      </c>
      <c r="BJ493" s="19" t="s">
        <v>78</v>
      </c>
      <c r="BK493" s="187">
        <f>ROUND(I493*H493,2)</f>
        <v>7388.7</v>
      </c>
      <c r="BL493" s="19" t="s">
        <v>252</v>
      </c>
      <c r="BM493" s="186" t="s">
        <v>898</v>
      </c>
    </row>
    <row r="494" spans="1:65" s="2" customFormat="1">
      <c r="A494" s="36"/>
      <c r="B494" s="37"/>
      <c r="C494" s="38"/>
      <c r="D494" s="188" t="s">
        <v>143</v>
      </c>
      <c r="E494" s="38"/>
      <c r="F494" s="189" t="s">
        <v>899</v>
      </c>
      <c r="G494" s="38"/>
      <c r="H494" s="38"/>
      <c r="I494" s="190"/>
      <c r="J494" s="38"/>
      <c r="K494" s="38"/>
      <c r="L494" s="41"/>
      <c r="M494" s="191"/>
      <c r="N494" s="192"/>
      <c r="O494" s="66"/>
      <c r="P494" s="66"/>
      <c r="Q494" s="66"/>
      <c r="R494" s="66"/>
      <c r="S494" s="66"/>
      <c r="T494" s="67"/>
      <c r="U494" s="36"/>
      <c r="V494" s="36"/>
      <c r="W494" s="36"/>
      <c r="X494" s="36"/>
      <c r="Y494" s="36"/>
      <c r="Z494" s="36"/>
      <c r="AA494" s="36"/>
      <c r="AB494" s="36"/>
      <c r="AC494" s="36"/>
      <c r="AD494" s="36"/>
      <c r="AE494" s="36"/>
      <c r="AT494" s="19" t="s">
        <v>143</v>
      </c>
      <c r="AU494" s="19" t="s">
        <v>80</v>
      </c>
    </row>
    <row r="495" spans="1:65" s="2" customFormat="1">
      <c r="A495" s="36"/>
      <c r="B495" s="37"/>
      <c r="C495" s="38"/>
      <c r="D495" s="193" t="s">
        <v>145</v>
      </c>
      <c r="E495" s="38"/>
      <c r="F495" s="194" t="s">
        <v>900</v>
      </c>
      <c r="G495" s="38"/>
      <c r="H495" s="38"/>
      <c r="I495" s="190"/>
      <c r="J495" s="38"/>
      <c r="K495" s="38"/>
      <c r="L495" s="41"/>
      <c r="M495" s="191"/>
      <c r="N495" s="192"/>
      <c r="O495" s="66"/>
      <c r="P495" s="66"/>
      <c r="Q495" s="66"/>
      <c r="R495" s="66"/>
      <c r="S495" s="66"/>
      <c r="T495" s="67"/>
      <c r="U495" s="36"/>
      <c r="V495" s="36"/>
      <c r="W495" s="36"/>
      <c r="X495" s="36"/>
      <c r="Y495" s="36"/>
      <c r="Z495" s="36"/>
      <c r="AA495" s="36"/>
      <c r="AB495" s="36"/>
      <c r="AC495" s="36"/>
      <c r="AD495" s="36"/>
      <c r="AE495" s="36"/>
      <c r="AT495" s="19" t="s">
        <v>145</v>
      </c>
      <c r="AU495" s="19" t="s">
        <v>80</v>
      </c>
    </row>
    <row r="496" spans="1:65" s="13" customFormat="1">
      <c r="B496" s="195"/>
      <c r="C496" s="196"/>
      <c r="D496" s="188" t="s">
        <v>147</v>
      </c>
      <c r="E496" s="197" t="s">
        <v>19</v>
      </c>
      <c r="F496" s="198" t="s">
        <v>901</v>
      </c>
      <c r="G496" s="196"/>
      <c r="H496" s="199">
        <v>22.39</v>
      </c>
      <c r="I496" s="200"/>
      <c r="J496" s="196"/>
      <c r="K496" s="196"/>
      <c r="L496" s="201"/>
      <c r="M496" s="202"/>
      <c r="N496" s="203"/>
      <c r="O496" s="203"/>
      <c r="P496" s="203"/>
      <c r="Q496" s="203"/>
      <c r="R496" s="203"/>
      <c r="S496" s="203"/>
      <c r="T496" s="204"/>
      <c r="AT496" s="205" t="s">
        <v>147</v>
      </c>
      <c r="AU496" s="205" t="s">
        <v>80</v>
      </c>
      <c r="AV496" s="13" t="s">
        <v>80</v>
      </c>
      <c r="AW496" s="13" t="s">
        <v>31</v>
      </c>
      <c r="AX496" s="13" t="s">
        <v>78</v>
      </c>
      <c r="AY496" s="205" t="s">
        <v>133</v>
      </c>
    </row>
    <row r="497" spans="1:65" s="2" customFormat="1" ht="16.5" customHeight="1">
      <c r="A497" s="36"/>
      <c r="B497" s="37"/>
      <c r="C497" s="230" t="s">
        <v>902</v>
      </c>
      <c r="D497" s="230" t="s">
        <v>336</v>
      </c>
      <c r="E497" s="231" t="s">
        <v>903</v>
      </c>
      <c r="F497" s="232" t="s">
        <v>904</v>
      </c>
      <c r="G497" s="233" t="s">
        <v>139</v>
      </c>
      <c r="H497" s="234">
        <v>25.748999999999999</v>
      </c>
      <c r="I497" s="235">
        <v>2000</v>
      </c>
      <c r="J497" s="236">
        <f>ROUND(I497*H497,2)</f>
        <v>51498</v>
      </c>
      <c r="K497" s="232" t="s">
        <v>19</v>
      </c>
      <c r="L497" s="237"/>
      <c r="M497" s="238" t="s">
        <v>19</v>
      </c>
      <c r="N497" s="239" t="s">
        <v>41</v>
      </c>
      <c r="O497" s="66"/>
      <c r="P497" s="184">
        <f>O497*H497</f>
        <v>0</v>
      </c>
      <c r="Q497" s="184">
        <v>1.9000000000000001E-4</v>
      </c>
      <c r="R497" s="184">
        <f>Q497*H497</f>
        <v>4.8923100000000004E-3</v>
      </c>
      <c r="S497" s="184">
        <v>0</v>
      </c>
      <c r="T497" s="185">
        <f>S497*H497</f>
        <v>0</v>
      </c>
      <c r="U497" s="36"/>
      <c r="V497" s="36"/>
      <c r="W497" s="36"/>
      <c r="X497" s="36"/>
      <c r="Y497" s="36"/>
      <c r="Z497" s="36"/>
      <c r="AA497" s="36"/>
      <c r="AB497" s="36"/>
      <c r="AC497" s="36"/>
      <c r="AD497" s="36"/>
      <c r="AE497" s="36"/>
      <c r="AR497" s="186" t="s">
        <v>497</v>
      </c>
      <c r="AT497" s="186" t="s">
        <v>336</v>
      </c>
      <c r="AU497" s="186" t="s">
        <v>80</v>
      </c>
      <c r="AY497" s="19" t="s">
        <v>133</v>
      </c>
      <c r="BE497" s="187">
        <f>IF(N497="základní",J497,0)</f>
        <v>51498</v>
      </c>
      <c r="BF497" s="187">
        <f>IF(N497="snížená",J497,0)</f>
        <v>0</v>
      </c>
      <c r="BG497" s="187">
        <f>IF(N497="zákl. přenesená",J497,0)</f>
        <v>0</v>
      </c>
      <c r="BH497" s="187">
        <f>IF(N497="sníž. přenesená",J497,0)</f>
        <v>0</v>
      </c>
      <c r="BI497" s="187">
        <f>IF(N497="nulová",J497,0)</f>
        <v>0</v>
      </c>
      <c r="BJ497" s="19" t="s">
        <v>78</v>
      </c>
      <c r="BK497" s="187">
        <f>ROUND(I497*H497,2)</f>
        <v>51498</v>
      </c>
      <c r="BL497" s="19" t="s">
        <v>252</v>
      </c>
      <c r="BM497" s="186" t="s">
        <v>905</v>
      </c>
    </row>
    <row r="498" spans="1:65" s="2" customFormat="1">
      <c r="A498" s="36"/>
      <c r="B498" s="37"/>
      <c r="C498" s="38"/>
      <c r="D498" s="188" t="s">
        <v>143</v>
      </c>
      <c r="E498" s="38"/>
      <c r="F498" s="189" t="s">
        <v>904</v>
      </c>
      <c r="G498" s="38"/>
      <c r="H498" s="38"/>
      <c r="I498" s="190"/>
      <c r="J498" s="38"/>
      <c r="K498" s="38"/>
      <c r="L498" s="41"/>
      <c r="M498" s="191"/>
      <c r="N498" s="192"/>
      <c r="O498" s="66"/>
      <c r="P498" s="66"/>
      <c r="Q498" s="66"/>
      <c r="R498" s="66"/>
      <c r="S498" s="66"/>
      <c r="T498" s="67"/>
      <c r="U498" s="36"/>
      <c r="V498" s="36"/>
      <c r="W498" s="36"/>
      <c r="X498" s="36"/>
      <c r="Y498" s="36"/>
      <c r="Z498" s="36"/>
      <c r="AA498" s="36"/>
      <c r="AB498" s="36"/>
      <c r="AC498" s="36"/>
      <c r="AD498" s="36"/>
      <c r="AE498" s="36"/>
      <c r="AT498" s="19" t="s">
        <v>143</v>
      </c>
      <c r="AU498" s="19" t="s">
        <v>80</v>
      </c>
    </row>
    <row r="499" spans="1:65" s="13" customFormat="1">
      <c r="B499" s="195"/>
      <c r="C499" s="196"/>
      <c r="D499" s="188" t="s">
        <v>147</v>
      </c>
      <c r="E499" s="196"/>
      <c r="F499" s="198" t="s">
        <v>906</v>
      </c>
      <c r="G499" s="196"/>
      <c r="H499" s="199">
        <v>25.748999999999999</v>
      </c>
      <c r="I499" s="200"/>
      <c r="J499" s="196"/>
      <c r="K499" s="196"/>
      <c r="L499" s="201"/>
      <c r="M499" s="202"/>
      <c r="N499" s="203"/>
      <c r="O499" s="203"/>
      <c r="P499" s="203"/>
      <c r="Q499" s="203"/>
      <c r="R499" s="203"/>
      <c r="S499" s="203"/>
      <c r="T499" s="204"/>
      <c r="AT499" s="205" t="s">
        <v>147</v>
      </c>
      <c r="AU499" s="205" t="s">
        <v>80</v>
      </c>
      <c r="AV499" s="13" t="s">
        <v>80</v>
      </c>
      <c r="AW499" s="13" t="s">
        <v>4</v>
      </c>
      <c r="AX499" s="13" t="s">
        <v>78</v>
      </c>
      <c r="AY499" s="205" t="s">
        <v>133</v>
      </c>
    </row>
    <row r="500" spans="1:65" s="2" customFormat="1" ht="16.5" customHeight="1">
      <c r="A500" s="36"/>
      <c r="B500" s="37"/>
      <c r="C500" s="175" t="s">
        <v>907</v>
      </c>
      <c r="D500" s="175" t="s">
        <v>136</v>
      </c>
      <c r="E500" s="176" t="s">
        <v>908</v>
      </c>
      <c r="F500" s="177" t="s">
        <v>909</v>
      </c>
      <c r="G500" s="178" t="s">
        <v>139</v>
      </c>
      <c r="H500" s="179">
        <v>43.68</v>
      </c>
      <c r="I500" s="180">
        <v>711</v>
      </c>
      <c r="J500" s="181">
        <f>ROUND(I500*H500,2)</f>
        <v>31056.48</v>
      </c>
      <c r="K500" s="177" t="s">
        <v>140</v>
      </c>
      <c r="L500" s="41"/>
      <c r="M500" s="182" t="s">
        <v>19</v>
      </c>
      <c r="N500" s="183" t="s">
        <v>41</v>
      </c>
      <c r="O500" s="66"/>
      <c r="P500" s="184">
        <f>O500*H500</f>
        <v>0</v>
      </c>
      <c r="Q500" s="184">
        <v>4.0000000000000002E-4</v>
      </c>
      <c r="R500" s="184">
        <f>Q500*H500</f>
        <v>1.7472000000000001E-2</v>
      </c>
      <c r="S500" s="184">
        <v>0</v>
      </c>
      <c r="T500" s="185">
        <f>S500*H500</f>
        <v>0</v>
      </c>
      <c r="U500" s="36"/>
      <c r="V500" s="36"/>
      <c r="W500" s="36"/>
      <c r="X500" s="36"/>
      <c r="Y500" s="36"/>
      <c r="Z500" s="36"/>
      <c r="AA500" s="36"/>
      <c r="AB500" s="36"/>
      <c r="AC500" s="36"/>
      <c r="AD500" s="36"/>
      <c r="AE500" s="36"/>
      <c r="AR500" s="186" t="s">
        <v>252</v>
      </c>
      <c r="AT500" s="186" t="s">
        <v>136</v>
      </c>
      <c r="AU500" s="186" t="s">
        <v>80</v>
      </c>
      <c r="AY500" s="19" t="s">
        <v>133</v>
      </c>
      <c r="BE500" s="187">
        <f>IF(N500="základní",J500,0)</f>
        <v>31056.48</v>
      </c>
      <c r="BF500" s="187">
        <f>IF(N500="snížená",J500,0)</f>
        <v>0</v>
      </c>
      <c r="BG500" s="187">
        <f>IF(N500="zákl. přenesená",J500,0)</f>
        <v>0</v>
      </c>
      <c r="BH500" s="187">
        <f>IF(N500="sníž. přenesená",J500,0)</f>
        <v>0</v>
      </c>
      <c r="BI500" s="187">
        <f>IF(N500="nulová",J500,0)</f>
        <v>0</v>
      </c>
      <c r="BJ500" s="19" t="s">
        <v>78</v>
      </c>
      <c r="BK500" s="187">
        <f>ROUND(I500*H500,2)</f>
        <v>31056.48</v>
      </c>
      <c r="BL500" s="19" t="s">
        <v>252</v>
      </c>
      <c r="BM500" s="186" t="s">
        <v>910</v>
      </c>
    </row>
    <row r="501" spans="1:65" s="2" customFormat="1">
      <c r="A501" s="36"/>
      <c r="B501" s="37"/>
      <c r="C501" s="38"/>
      <c r="D501" s="188" t="s">
        <v>143</v>
      </c>
      <c r="E501" s="38"/>
      <c r="F501" s="189" t="s">
        <v>911</v>
      </c>
      <c r="G501" s="38"/>
      <c r="H501" s="38"/>
      <c r="I501" s="190"/>
      <c r="J501" s="38"/>
      <c r="K501" s="38"/>
      <c r="L501" s="41"/>
      <c r="M501" s="191"/>
      <c r="N501" s="192"/>
      <c r="O501" s="66"/>
      <c r="P501" s="66"/>
      <c r="Q501" s="66"/>
      <c r="R501" s="66"/>
      <c r="S501" s="66"/>
      <c r="T501" s="67"/>
      <c r="U501" s="36"/>
      <c r="V501" s="36"/>
      <c r="W501" s="36"/>
      <c r="X501" s="36"/>
      <c r="Y501" s="36"/>
      <c r="Z501" s="36"/>
      <c r="AA501" s="36"/>
      <c r="AB501" s="36"/>
      <c r="AC501" s="36"/>
      <c r="AD501" s="36"/>
      <c r="AE501" s="36"/>
      <c r="AT501" s="19" t="s">
        <v>143</v>
      </c>
      <c r="AU501" s="19" t="s">
        <v>80</v>
      </c>
    </row>
    <row r="502" spans="1:65" s="2" customFormat="1">
      <c r="A502" s="36"/>
      <c r="B502" s="37"/>
      <c r="C502" s="38"/>
      <c r="D502" s="193" t="s">
        <v>145</v>
      </c>
      <c r="E502" s="38"/>
      <c r="F502" s="194" t="s">
        <v>912</v>
      </c>
      <c r="G502" s="38"/>
      <c r="H502" s="38"/>
      <c r="I502" s="190"/>
      <c r="J502" s="38"/>
      <c r="K502" s="38"/>
      <c r="L502" s="41"/>
      <c r="M502" s="191"/>
      <c r="N502" s="192"/>
      <c r="O502" s="66"/>
      <c r="P502" s="66"/>
      <c r="Q502" s="66"/>
      <c r="R502" s="66"/>
      <c r="S502" s="66"/>
      <c r="T502" s="67"/>
      <c r="U502" s="36"/>
      <c r="V502" s="36"/>
      <c r="W502" s="36"/>
      <c r="X502" s="36"/>
      <c r="Y502" s="36"/>
      <c r="Z502" s="36"/>
      <c r="AA502" s="36"/>
      <c r="AB502" s="36"/>
      <c r="AC502" s="36"/>
      <c r="AD502" s="36"/>
      <c r="AE502" s="36"/>
      <c r="AT502" s="19" t="s">
        <v>145</v>
      </c>
      <c r="AU502" s="19" t="s">
        <v>80</v>
      </c>
    </row>
    <row r="503" spans="1:65" s="13" customFormat="1">
      <c r="B503" s="195"/>
      <c r="C503" s="196"/>
      <c r="D503" s="188" t="s">
        <v>147</v>
      </c>
      <c r="E503" s="197" t="s">
        <v>19</v>
      </c>
      <c r="F503" s="198" t="s">
        <v>913</v>
      </c>
      <c r="G503" s="196"/>
      <c r="H503" s="199">
        <v>43.68</v>
      </c>
      <c r="I503" s="200"/>
      <c r="J503" s="196"/>
      <c r="K503" s="196"/>
      <c r="L503" s="201"/>
      <c r="M503" s="202"/>
      <c r="N503" s="203"/>
      <c r="O503" s="203"/>
      <c r="P503" s="203"/>
      <c r="Q503" s="203"/>
      <c r="R503" s="203"/>
      <c r="S503" s="203"/>
      <c r="T503" s="204"/>
      <c r="AT503" s="205" t="s">
        <v>147</v>
      </c>
      <c r="AU503" s="205" t="s">
        <v>80</v>
      </c>
      <c r="AV503" s="13" t="s">
        <v>80</v>
      </c>
      <c r="AW503" s="13" t="s">
        <v>31</v>
      </c>
      <c r="AX503" s="13" t="s">
        <v>78</v>
      </c>
      <c r="AY503" s="205" t="s">
        <v>133</v>
      </c>
    </row>
    <row r="504" spans="1:65" s="2" customFormat="1" ht="16.5" customHeight="1">
      <c r="A504" s="36"/>
      <c r="B504" s="37"/>
      <c r="C504" s="230" t="s">
        <v>914</v>
      </c>
      <c r="D504" s="230" t="s">
        <v>336</v>
      </c>
      <c r="E504" s="231" t="s">
        <v>915</v>
      </c>
      <c r="F504" s="232" t="s">
        <v>916</v>
      </c>
      <c r="G504" s="233" t="s">
        <v>139</v>
      </c>
      <c r="H504" s="234">
        <v>50.231999999999999</v>
      </c>
      <c r="I504" s="235">
        <v>2800</v>
      </c>
      <c r="J504" s="236">
        <f>ROUND(I504*H504,2)</f>
        <v>140649.60000000001</v>
      </c>
      <c r="K504" s="232" t="s">
        <v>19</v>
      </c>
      <c r="L504" s="237"/>
      <c r="M504" s="238" t="s">
        <v>19</v>
      </c>
      <c r="N504" s="239" t="s">
        <v>41</v>
      </c>
      <c r="O504" s="66"/>
      <c r="P504" s="184">
        <f>O504*H504</f>
        <v>0</v>
      </c>
      <c r="Q504" s="184">
        <v>9.0299999999999998E-3</v>
      </c>
      <c r="R504" s="184">
        <f>Q504*H504</f>
        <v>0.45359495999999999</v>
      </c>
      <c r="S504" s="184">
        <v>0</v>
      </c>
      <c r="T504" s="185">
        <f>S504*H504</f>
        <v>0</v>
      </c>
      <c r="U504" s="36"/>
      <c r="V504" s="36"/>
      <c r="W504" s="36"/>
      <c r="X504" s="36"/>
      <c r="Y504" s="36"/>
      <c r="Z504" s="36"/>
      <c r="AA504" s="36"/>
      <c r="AB504" s="36"/>
      <c r="AC504" s="36"/>
      <c r="AD504" s="36"/>
      <c r="AE504" s="36"/>
      <c r="AR504" s="186" t="s">
        <v>497</v>
      </c>
      <c r="AT504" s="186" t="s">
        <v>336</v>
      </c>
      <c r="AU504" s="186" t="s">
        <v>80</v>
      </c>
      <c r="AY504" s="19" t="s">
        <v>133</v>
      </c>
      <c r="BE504" s="187">
        <f>IF(N504="základní",J504,0)</f>
        <v>140649.60000000001</v>
      </c>
      <c r="BF504" s="187">
        <f>IF(N504="snížená",J504,0)</f>
        <v>0</v>
      </c>
      <c r="BG504" s="187">
        <f>IF(N504="zákl. přenesená",J504,0)</f>
        <v>0</v>
      </c>
      <c r="BH504" s="187">
        <f>IF(N504="sníž. přenesená",J504,0)</f>
        <v>0</v>
      </c>
      <c r="BI504" s="187">
        <f>IF(N504="nulová",J504,0)</f>
        <v>0</v>
      </c>
      <c r="BJ504" s="19" t="s">
        <v>78</v>
      </c>
      <c r="BK504" s="187">
        <f>ROUND(I504*H504,2)</f>
        <v>140649.60000000001</v>
      </c>
      <c r="BL504" s="19" t="s">
        <v>252</v>
      </c>
      <c r="BM504" s="186" t="s">
        <v>917</v>
      </c>
    </row>
    <row r="505" spans="1:65" s="2" customFormat="1">
      <c r="A505" s="36"/>
      <c r="B505" s="37"/>
      <c r="C505" s="38"/>
      <c r="D505" s="188" t="s">
        <v>143</v>
      </c>
      <c r="E505" s="38"/>
      <c r="F505" s="189" t="s">
        <v>916</v>
      </c>
      <c r="G505" s="38"/>
      <c r="H505" s="38"/>
      <c r="I505" s="190"/>
      <c r="J505" s="38"/>
      <c r="K505" s="38"/>
      <c r="L505" s="41"/>
      <c r="M505" s="191"/>
      <c r="N505" s="192"/>
      <c r="O505" s="66"/>
      <c r="P505" s="66"/>
      <c r="Q505" s="66"/>
      <c r="R505" s="66"/>
      <c r="S505" s="66"/>
      <c r="T505" s="67"/>
      <c r="U505" s="36"/>
      <c r="V505" s="36"/>
      <c r="W505" s="36"/>
      <c r="X505" s="36"/>
      <c r="Y505" s="36"/>
      <c r="Z505" s="36"/>
      <c r="AA505" s="36"/>
      <c r="AB505" s="36"/>
      <c r="AC505" s="36"/>
      <c r="AD505" s="36"/>
      <c r="AE505" s="36"/>
      <c r="AT505" s="19" t="s">
        <v>143</v>
      </c>
      <c r="AU505" s="19" t="s">
        <v>80</v>
      </c>
    </row>
    <row r="506" spans="1:65" s="13" customFormat="1">
      <c r="B506" s="195"/>
      <c r="C506" s="196"/>
      <c r="D506" s="188" t="s">
        <v>147</v>
      </c>
      <c r="E506" s="196"/>
      <c r="F506" s="198" t="s">
        <v>918</v>
      </c>
      <c r="G506" s="196"/>
      <c r="H506" s="199">
        <v>50.231999999999999</v>
      </c>
      <c r="I506" s="200"/>
      <c r="J506" s="196"/>
      <c r="K506" s="196"/>
      <c r="L506" s="201"/>
      <c r="M506" s="202"/>
      <c r="N506" s="203"/>
      <c r="O506" s="203"/>
      <c r="P506" s="203"/>
      <c r="Q506" s="203"/>
      <c r="R506" s="203"/>
      <c r="S506" s="203"/>
      <c r="T506" s="204"/>
      <c r="AT506" s="205" t="s">
        <v>147</v>
      </c>
      <c r="AU506" s="205" t="s">
        <v>80</v>
      </c>
      <c r="AV506" s="13" t="s">
        <v>80</v>
      </c>
      <c r="AW506" s="13" t="s">
        <v>4</v>
      </c>
      <c r="AX506" s="13" t="s">
        <v>78</v>
      </c>
      <c r="AY506" s="205" t="s">
        <v>133</v>
      </c>
    </row>
    <row r="507" spans="1:65" s="2" customFormat="1" ht="16.5" customHeight="1">
      <c r="A507" s="36"/>
      <c r="B507" s="37"/>
      <c r="C507" s="175" t="s">
        <v>919</v>
      </c>
      <c r="D507" s="175" t="s">
        <v>136</v>
      </c>
      <c r="E507" s="176" t="s">
        <v>920</v>
      </c>
      <c r="F507" s="177" t="s">
        <v>921</v>
      </c>
      <c r="G507" s="178" t="s">
        <v>139</v>
      </c>
      <c r="H507" s="179">
        <v>22.39</v>
      </c>
      <c r="I507" s="180">
        <v>70</v>
      </c>
      <c r="J507" s="181">
        <f>ROUND(I507*H507,2)</f>
        <v>1567.3</v>
      </c>
      <c r="K507" s="177" t="s">
        <v>140</v>
      </c>
      <c r="L507" s="41"/>
      <c r="M507" s="182" t="s">
        <v>19</v>
      </c>
      <c r="N507" s="183" t="s">
        <v>41</v>
      </c>
      <c r="O507" s="66"/>
      <c r="P507" s="184">
        <f>O507*H507</f>
        <v>0</v>
      </c>
      <c r="Q507" s="184">
        <v>0</v>
      </c>
      <c r="R507" s="184">
        <f>Q507*H507</f>
        <v>0</v>
      </c>
      <c r="S507" s="184">
        <v>0</v>
      </c>
      <c r="T507" s="185">
        <f>S507*H507</f>
        <v>0</v>
      </c>
      <c r="U507" s="36"/>
      <c r="V507" s="36"/>
      <c r="W507" s="36"/>
      <c r="X507" s="36"/>
      <c r="Y507" s="36"/>
      <c r="Z507" s="36"/>
      <c r="AA507" s="36"/>
      <c r="AB507" s="36"/>
      <c r="AC507" s="36"/>
      <c r="AD507" s="36"/>
      <c r="AE507" s="36"/>
      <c r="AR507" s="186" t="s">
        <v>252</v>
      </c>
      <c r="AT507" s="186" t="s">
        <v>136</v>
      </c>
      <c r="AU507" s="186" t="s">
        <v>80</v>
      </c>
      <c r="AY507" s="19" t="s">
        <v>133</v>
      </c>
      <c r="BE507" s="187">
        <f>IF(N507="základní",J507,0)</f>
        <v>1567.3</v>
      </c>
      <c r="BF507" s="187">
        <f>IF(N507="snížená",J507,0)</f>
        <v>0</v>
      </c>
      <c r="BG507" s="187">
        <f>IF(N507="zákl. přenesená",J507,0)</f>
        <v>0</v>
      </c>
      <c r="BH507" s="187">
        <f>IF(N507="sníž. přenesená",J507,0)</f>
        <v>0</v>
      </c>
      <c r="BI507" s="187">
        <f>IF(N507="nulová",J507,0)</f>
        <v>0</v>
      </c>
      <c r="BJ507" s="19" t="s">
        <v>78</v>
      </c>
      <c r="BK507" s="187">
        <f>ROUND(I507*H507,2)</f>
        <v>1567.3</v>
      </c>
      <c r="BL507" s="19" t="s">
        <v>252</v>
      </c>
      <c r="BM507" s="186" t="s">
        <v>922</v>
      </c>
    </row>
    <row r="508" spans="1:65" s="2" customFormat="1">
      <c r="A508" s="36"/>
      <c r="B508" s="37"/>
      <c r="C508" s="38"/>
      <c r="D508" s="188" t="s">
        <v>143</v>
      </c>
      <c r="E508" s="38"/>
      <c r="F508" s="189" t="s">
        <v>923</v>
      </c>
      <c r="G508" s="38"/>
      <c r="H508" s="38"/>
      <c r="I508" s="190"/>
      <c r="J508" s="38"/>
      <c r="K508" s="38"/>
      <c r="L508" s="41"/>
      <c r="M508" s="191"/>
      <c r="N508" s="192"/>
      <c r="O508" s="66"/>
      <c r="P508" s="66"/>
      <c r="Q508" s="66"/>
      <c r="R508" s="66"/>
      <c r="S508" s="66"/>
      <c r="T508" s="67"/>
      <c r="U508" s="36"/>
      <c r="V508" s="36"/>
      <c r="W508" s="36"/>
      <c r="X508" s="36"/>
      <c r="Y508" s="36"/>
      <c r="Z508" s="36"/>
      <c r="AA508" s="36"/>
      <c r="AB508" s="36"/>
      <c r="AC508" s="36"/>
      <c r="AD508" s="36"/>
      <c r="AE508" s="36"/>
      <c r="AT508" s="19" t="s">
        <v>143</v>
      </c>
      <c r="AU508" s="19" t="s">
        <v>80</v>
      </c>
    </row>
    <row r="509" spans="1:65" s="2" customFormat="1">
      <c r="A509" s="36"/>
      <c r="B509" s="37"/>
      <c r="C509" s="38"/>
      <c r="D509" s="193" t="s">
        <v>145</v>
      </c>
      <c r="E509" s="38"/>
      <c r="F509" s="194" t="s">
        <v>924</v>
      </c>
      <c r="G509" s="38"/>
      <c r="H509" s="38"/>
      <c r="I509" s="190"/>
      <c r="J509" s="38"/>
      <c r="K509" s="38"/>
      <c r="L509" s="41"/>
      <c r="M509" s="191"/>
      <c r="N509" s="192"/>
      <c r="O509" s="66"/>
      <c r="P509" s="66"/>
      <c r="Q509" s="66"/>
      <c r="R509" s="66"/>
      <c r="S509" s="66"/>
      <c r="T509" s="67"/>
      <c r="U509" s="36"/>
      <c r="V509" s="36"/>
      <c r="W509" s="36"/>
      <c r="X509" s="36"/>
      <c r="Y509" s="36"/>
      <c r="Z509" s="36"/>
      <c r="AA509" s="36"/>
      <c r="AB509" s="36"/>
      <c r="AC509" s="36"/>
      <c r="AD509" s="36"/>
      <c r="AE509" s="36"/>
      <c r="AT509" s="19" t="s">
        <v>145</v>
      </c>
      <c r="AU509" s="19" t="s">
        <v>80</v>
      </c>
    </row>
    <row r="510" spans="1:65" s="2" customFormat="1" ht="16.5" customHeight="1">
      <c r="A510" s="36"/>
      <c r="B510" s="37"/>
      <c r="C510" s="175" t="s">
        <v>925</v>
      </c>
      <c r="D510" s="175" t="s">
        <v>136</v>
      </c>
      <c r="E510" s="176" t="s">
        <v>920</v>
      </c>
      <c r="F510" s="177" t="s">
        <v>921</v>
      </c>
      <c r="G510" s="178" t="s">
        <v>139</v>
      </c>
      <c r="H510" s="179">
        <v>43.68</v>
      </c>
      <c r="I510" s="180">
        <v>70</v>
      </c>
      <c r="J510" s="181">
        <f>ROUND(I510*H510,2)</f>
        <v>3057.6</v>
      </c>
      <c r="K510" s="177" t="s">
        <v>140</v>
      </c>
      <c r="L510" s="41"/>
      <c r="M510" s="182" t="s">
        <v>19</v>
      </c>
      <c r="N510" s="183" t="s">
        <v>41</v>
      </c>
      <c r="O510" s="66"/>
      <c r="P510" s="184">
        <f>O510*H510</f>
        <v>0</v>
      </c>
      <c r="Q510" s="184">
        <v>0</v>
      </c>
      <c r="R510" s="184">
        <f>Q510*H510</f>
        <v>0</v>
      </c>
      <c r="S510" s="184">
        <v>0</v>
      </c>
      <c r="T510" s="185">
        <f>S510*H510</f>
        <v>0</v>
      </c>
      <c r="U510" s="36"/>
      <c r="V510" s="36"/>
      <c r="W510" s="36"/>
      <c r="X510" s="36"/>
      <c r="Y510" s="36"/>
      <c r="Z510" s="36"/>
      <c r="AA510" s="36"/>
      <c r="AB510" s="36"/>
      <c r="AC510" s="36"/>
      <c r="AD510" s="36"/>
      <c r="AE510" s="36"/>
      <c r="AR510" s="186" t="s">
        <v>252</v>
      </c>
      <c r="AT510" s="186" t="s">
        <v>136</v>
      </c>
      <c r="AU510" s="186" t="s">
        <v>80</v>
      </c>
      <c r="AY510" s="19" t="s">
        <v>133</v>
      </c>
      <c r="BE510" s="187">
        <f>IF(N510="základní",J510,0)</f>
        <v>3057.6</v>
      </c>
      <c r="BF510" s="187">
        <f>IF(N510="snížená",J510,0)</f>
        <v>0</v>
      </c>
      <c r="BG510" s="187">
        <f>IF(N510="zákl. přenesená",J510,0)</f>
        <v>0</v>
      </c>
      <c r="BH510" s="187">
        <f>IF(N510="sníž. přenesená",J510,0)</f>
        <v>0</v>
      </c>
      <c r="BI510" s="187">
        <f>IF(N510="nulová",J510,0)</f>
        <v>0</v>
      </c>
      <c r="BJ510" s="19" t="s">
        <v>78</v>
      </c>
      <c r="BK510" s="187">
        <f>ROUND(I510*H510,2)</f>
        <v>3057.6</v>
      </c>
      <c r="BL510" s="19" t="s">
        <v>252</v>
      </c>
      <c r="BM510" s="186" t="s">
        <v>926</v>
      </c>
    </row>
    <row r="511" spans="1:65" s="2" customFormat="1">
      <c r="A511" s="36"/>
      <c r="B511" s="37"/>
      <c r="C511" s="38"/>
      <c r="D511" s="188" t="s">
        <v>143</v>
      </c>
      <c r="E511" s="38"/>
      <c r="F511" s="189" t="s">
        <v>923</v>
      </c>
      <c r="G511" s="38"/>
      <c r="H511" s="38"/>
      <c r="I511" s="190"/>
      <c r="J511" s="38"/>
      <c r="K511" s="38"/>
      <c r="L511" s="41"/>
      <c r="M511" s="191"/>
      <c r="N511" s="192"/>
      <c r="O511" s="66"/>
      <c r="P511" s="66"/>
      <c r="Q511" s="66"/>
      <c r="R511" s="66"/>
      <c r="S511" s="66"/>
      <c r="T511" s="67"/>
      <c r="U511" s="36"/>
      <c r="V511" s="36"/>
      <c r="W511" s="36"/>
      <c r="X511" s="36"/>
      <c r="Y511" s="36"/>
      <c r="Z511" s="36"/>
      <c r="AA511" s="36"/>
      <c r="AB511" s="36"/>
      <c r="AC511" s="36"/>
      <c r="AD511" s="36"/>
      <c r="AE511" s="36"/>
      <c r="AT511" s="19" t="s">
        <v>143</v>
      </c>
      <c r="AU511" s="19" t="s">
        <v>80</v>
      </c>
    </row>
    <row r="512" spans="1:65" s="2" customFormat="1">
      <c r="A512" s="36"/>
      <c r="B512" s="37"/>
      <c r="C512" s="38"/>
      <c r="D512" s="193" t="s">
        <v>145</v>
      </c>
      <c r="E512" s="38"/>
      <c r="F512" s="194" t="s">
        <v>924</v>
      </c>
      <c r="G512" s="38"/>
      <c r="H512" s="38"/>
      <c r="I512" s="190"/>
      <c r="J512" s="38"/>
      <c r="K512" s="38"/>
      <c r="L512" s="41"/>
      <c r="M512" s="191"/>
      <c r="N512" s="192"/>
      <c r="O512" s="66"/>
      <c r="P512" s="66"/>
      <c r="Q512" s="66"/>
      <c r="R512" s="66"/>
      <c r="S512" s="66"/>
      <c r="T512" s="67"/>
      <c r="U512" s="36"/>
      <c r="V512" s="36"/>
      <c r="W512" s="36"/>
      <c r="X512" s="36"/>
      <c r="Y512" s="36"/>
      <c r="Z512" s="36"/>
      <c r="AA512" s="36"/>
      <c r="AB512" s="36"/>
      <c r="AC512" s="36"/>
      <c r="AD512" s="36"/>
      <c r="AE512" s="36"/>
      <c r="AT512" s="19" t="s">
        <v>145</v>
      </c>
      <c r="AU512" s="19" t="s">
        <v>80</v>
      </c>
    </row>
    <row r="513" spans="1:65" s="12" customFormat="1" ht="22.8" customHeight="1">
      <c r="B513" s="159"/>
      <c r="C513" s="160"/>
      <c r="D513" s="161" t="s">
        <v>69</v>
      </c>
      <c r="E513" s="173" t="s">
        <v>927</v>
      </c>
      <c r="F513" s="173" t="s">
        <v>928</v>
      </c>
      <c r="G513" s="160"/>
      <c r="H513" s="160"/>
      <c r="I513" s="163"/>
      <c r="J513" s="174">
        <f>BK513</f>
        <v>25542.84</v>
      </c>
      <c r="K513" s="160"/>
      <c r="L513" s="165"/>
      <c r="M513" s="166"/>
      <c r="N513" s="167"/>
      <c r="O513" s="167"/>
      <c r="P513" s="168">
        <f>SUM(P514:P530)</f>
        <v>0</v>
      </c>
      <c r="Q513" s="167"/>
      <c r="R513" s="168">
        <f>SUM(R514:R530)</f>
        <v>5.9637599999999999E-2</v>
      </c>
      <c r="S513" s="167"/>
      <c r="T513" s="169">
        <f>SUM(T514:T530)</f>
        <v>0</v>
      </c>
      <c r="AR513" s="170" t="s">
        <v>80</v>
      </c>
      <c r="AT513" s="171" t="s">
        <v>69</v>
      </c>
      <c r="AU513" s="171" t="s">
        <v>78</v>
      </c>
      <c r="AY513" s="170" t="s">
        <v>133</v>
      </c>
      <c r="BK513" s="172">
        <f>SUM(BK514:BK530)</f>
        <v>25542.84</v>
      </c>
    </row>
    <row r="514" spans="1:65" s="2" customFormat="1" ht="16.5" customHeight="1">
      <c r="A514" s="36"/>
      <c r="B514" s="37"/>
      <c r="C514" s="175" t="s">
        <v>929</v>
      </c>
      <c r="D514" s="175" t="s">
        <v>136</v>
      </c>
      <c r="E514" s="176" t="s">
        <v>930</v>
      </c>
      <c r="F514" s="177" t="s">
        <v>931</v>
      </c>
      <c r="G514" s="178" t="s">
        <v>458</v>
      </c>
      <c r="H514" s="179">
        <v>1</v>
      </c>
      <c r="I514" s="180">
        <v>1880</v>
      </c>
      <c r="J514" s="181">
        <f>ROUND(I514*H514,2)</f>
        <v>1880</v>
      </c>
      <c r="K514" s="177" t="s">
        <v>140</v>
      </c>
      <c r="L514" s="41"/>
      <c r="M514" s="182" t="s">
        <v>19</v>
      </c>
      <c r="N514" s="183" t="s">
        <v>41</v>
      </c>
      <c r="O514" s="66"/>
      <c r="P514" s="184">
        <f>O514*H514</f>
        <v>0</v>
      </c>
      <c r="Q514" s="184">
        <v>0</v>
      </c>
      <c r="R514" s="184">
        <f>Q514*H514</f>
        <v>0</v>
      </c>
      <c r="S514" s="184">
        <v>0</v>
      </c>
      <c r="T514" s="185">
        <f>S514*H514</f>
        <v>0</v>
      </c>
      <c r="U514" s="36"/>
      <c r="V514" s="36"/>
      <c r="W514" s="36"/>
      <c r="X514" s="36"/>
      <c r="Y514" s="36"/>
      <c r="Z514" s="36"/>
      <c r="AA514" s="36"/>
      <c r="AB514" s="36"/>
      <c r="AC514" s="36"/>
      <c r="AD514" s="36"/>
      <c r="AE514" s="36"/>
      <c r="AR514" s="186" t="s">
        <v>252</v>
      </c>
      <c r="AT514" s="186" t="s">
        <v>136</v>
      </c>
      <c r="AU514" s="186" t="s">
        <v>80</v>
      </c>
      <c r="AY514" s="19" t="s">
        <v>133</v>
      </c>
      <c r="BE514" s="187">
        <f>IF(N514="základní",J514,0)</f>
        <v>1880</v>
      </c>
      <c r="BF514" s="187">
        <f>IF(N514="snížená",J514,0)</f>
        <v>0</v>
      </c>
      <c r="BG514" s="187">
        <f>IF(N514="zákl. přenesená",J514,0)</f>
        <v>0</v>
      </c>
      <c r="BH514" s="187">
        <f>IF(N514="sníž. přenesená",J514,0)</f>
        <v>0</v>
      </c>
      <c r="BI514" s="187">
        <f>IF(N514="nulová",J514,0)</f>
        <v>0</v>
      </c>
      <c r="BJ514" s="19" t="s">
        <v>78</v>
      </c>
      <c r="BK514" s="187">
        <f>ROUND(I514*H514,2)</f>
        <v>1880</v>
      </c>
      <c r="BL514" s="19" t="s">
        <v>252</v>
      </c>
      <c r="BM514" s="186" t="s">
        <v>932</v>
      </c>
    </row>
    <row r="515" spans="1:65" s="2" customFormat="1" ht="19.2">
      <c r="A515" s="36"/>
      <c r="B515" s="37"/>
      <c r="C515" s="38"/>
      <c r="D515" s="188" t="s">
        <v>143</v>
      </c>
      <c r="E515" s="38"/>
      <c r="F515" s="189" t="s">
        <v>933</v>
      </c>
      <c r="G515" s="38"/>
      <c r="H515" s="38"/>
      <c r="I515" s="190"/>
      <c r="J515" s="38"/>
      <c r="K515" s="38"/>
      <c r="L515" s="41"/>
      <c r="M515" s="191"/>
      <c r="N515" s="192"/>
      <c r="O515" s="66"/>
      <c r="P515" s="66"/>
      <c r="Q515" s="66"/>
      <c r="R515" s="66"/>
      <c r="S515" s="66"/>
      <c r="T515" s="67"/>
      <c r="U515" s="36"/>
      <c r="V515" s="36"/>
      <c r="W515" s="36"/>
      <c r="X515" s="36"/>
      <c r="Y515" s="36"/>
      <c r="Z515" s="36"/>
      <c r="AA515" s="36"/>
      <c r="AB515" s="36"/>
      <c r="AC515" s="36"/>
      <c r="AD515" s="36"/>
      <c r="AE515" s="36"/>
      <c r="AT515" s="19" t="s">
        <v>143</v>
      </c>
      <c r="AU515" s="19" t="s">
        <v>80</v>
      </c>
    </row>
    <row r="516" spans="1:65" s="2" customFormat="1">
      <c r="A516" s="36"/>
      <c r="B516" s="37"/>
      <c r="C516" s="38"/>
      <c r="D516" s="193" t="s">
        <v>145</v>
      </c>
      <c r="E516" s="38"/>
      <c r="F516" s="194" t="s">
        <v>934</v>
      </c>
      <c r="G516" s="38"/>
      <c r="H516" s="38"/>
      <c r="I516" s="190"/>
      <c r="J516" s="38"/>
      <c r="K516" s="38"/>
      <c r="L516" s="41"/>
      <c r="M516" s="191"/>
      <c r="N516" s="192"/>
      <c r="O516" s="66"/>
      <c r="P516" s="66"/>
      <c r="Q516" s="66"/>
      <c r="R516" s="66"/>
      <c r="S516" s="66"/>
      <c r="T516" s="67"/>
      <c r="U516" s="36"/>
      <c r="V516" s="36"/>
      <c r="W516" s="36"/>
      <c r="X516" s="36"/>
      <c r="Y516" s="36"/>
      <c r="Z516" s="36"/>
      <c r="AA516" s="36"/>
      <c r="AB516" s="36"/>
      <c r="AC516" s="36"/>
      <c r="AD516" s="36"/>
      <c r="AE516" s="36"/>
      <c r="AT516" s="19" t="s">
        <v>145</v>
      </c>
      <c r="AU516" s="19" t="s">
        <v>80</v>
      </c>
    </row>
    <row r="517" spans="1:65" s="13" customFormat="1">
      <c r="B517" s="195"/>
      <c r="C517" s="196"/>
      <c r="D517" s="188" t="s">
        <v>147</v>
      </c>
      <c r="E517" s="197" t="s">
        <v>19</v>
      </c>
      <c r="F517" s="198" t="s">
        <v>935</v>
      </c>
      <c r="G517" s="196"/>
      <c r="H517" s="199">
        <v>1</v>
      </c>
      <c r="I517" s="200"/>
      <c r="J517" s="196"/>
      <c r="K517" s="196"/>
      <c r="L517" s="201"/>
      <c r="M517" s="202"/>
      <c r="N517" s="203"/>
      <c r="O517" s="203"/>
      <c r="P517" s="203"/>
      <c r="Q517" s="203"/>
      <c r="R517" s="203"/>
      <c r="S517" s="203"/>
      <c r="T517" s="204"/>
      <c r="AT517" s="205" t="s">
        <v>147</v>
      </c>
      <c r="AU517" s="205" t="s">
        <v>80</v>
      </c>
      <c r="AV517" s="13" t="s">
        <v>80</v>
      </c>
      <c r="AW517" s="13" t="s">
        <v>31</v>
      </c>
      <c r="AX517" s="13" t="s">
        <v>78</v>
      </c>
      <c r="AY517" s="205" t="s">
        <v>133</v>
      </c>
    </row>
    <row r="518" spans="1:65" s="2" customFormat="1" ht="16.5" customHeight="1">
      <c r="A518" s="36"/>
      <c r="B518" s="37"/>
      <c r="C518" s="230" t="s">
        <v>936</v>
      </c>
      <c r="D518" s="230" t="s">
        <v>336</v>
      </c>
      <c r="E518" s="231" t="s">
        <v>937</v>
      </c>
      <c r="F518" s="232" t="s">
        <v>938</v>
      </c>
      <c r="G518" s="233" t="s">
        <v>139</v>
      </c>
      <c r="H518" s="234">
        <v>1.92</v>
      </c>
      <c r="I518" s="235">
        <v>2200</v>
      </c>
      <c r="J518" s="236">
        <f>ROUND(I518*H518,2)</f>
        <v>4224</v>
      </c>
      <c r="K518" s="232" t="s">
        <v>19</v>
      </c>
      <c r="L518" s="237"/>
      <c r="M518" s="238" t="s">
        <v>19</v>
      </c>
      <c r="N518" s="239" t="s">
        <v>41</v>
      </c>
      <c r="O518" s="66"/>
      <c r="P518" s="184">
        <f>O518*H518</f>
        <v>0</v>
      </c>
      <c r="Q518" s="184">
        <v>7.5300000000000002E-3</v>
      </c>
      <c r="R518" s="184">
        <f>Q518*H518</f>
        <v>1.4457599999999999E-2</v>
      </c>
      <c r="S518" s="184">
        <v>0</v>
      </c>
      <c r="T518" s="185">
        <f>S518*H518</f>
        <v>0</v>
      </c>
      <c r="U518" s="36"/>
      <c r="V518" s="36"/>
      <c r="W518" s="36"/>
      <c r="X518" s="36"/>
      <c r="Y518" s="36"/>
      <c r="Z518" s="36"/>
      <c r="AA518" s="36"/>
      <c r="AB518" s="36"/>
      <c r="AC518" s="36"/>
      <c r="AD518" s="36"/>
      <c r="AE518" s="36"/>
      <c r="AR518" s="186" t="s">
        <v>497</v>
      </c>
      <c r="AT518" s="186" t="s">
        <v>336</v>
      </c>
      <c r="AU518" s="186" t="s">
        <v>80</v>
      </c>
      <c r="AY518" s="19" t="s">
        <v>133</v>
      </c>
      <c r="BE518" s="187">
        <f>IF(N518="základní",J518,0)</f>
        <v>4224</v>
      </c>
      <c r="BF518" s="187">
        <f>IF(N518="snížená",J518,0)</f>
        <v>0</v>
      </c>
      <c r="BG518" s="187">
        <f>IF(N518="zákl. přenesená",J518,0)</f>
        <v>0</v>
      </c>
      <c r="BH518" s="187">
        <f>IF(N518="sníž. přenesená",J518,0)</f>
        <v>0</v>
      </c>
      <c r="BI518" s="187">
        <f>IF(N518="nulová",J518,0)</f>
        <v>0</v>
      </c>
      <c r="BJ518" s="19" t="s">
        <v>78</v>
      </c>
      <c r="BK518" s="187">
        <f>ROUND(I518*H518,2)</f>
        <v>4224</v>
      </c>
      <c r="BL518" s="19" t="s">
        <v>252</v>
      </c>
      <c r="BM518" s="186" t="s">
        <v>939</v>
      </c>
    </row>
    <row r="519" spans="1:65" s="2" customFormat="1">
      <c r="A519" s="36"/>
      <c r="B519" s="37"/>
      <c r="C519" s="38"/>
      <c r="D519" s="188" t="s">
        <v>143</v>
      </c>
      <c r="E519" s="38"/>
      <c r="F519" s="189" t="s">
        <v>938</v>
      </c>
      <c r="G519" s="38"/>
      <c r="H519" s="38"/>
      <c r="I519" s="190"/>
      <c r="J519" s="38"/>
      <c r="K519" s="38"/>
      <c r="L519" s="41"/>
      <c r="M519" s="191"/>
      <c r="N519" s="192"/>
      <c r="O519" s="66"/>
      <c r="P519" s="66"/>
      <c r="Q519" s="66"/>
      <c r="R519" s="66"/>
      <c r="S519" s="66"/>
      <c r="T519" s="67"/>
      <c r="U519" s="36"/>
      <c r="V519" s="36"/>
      <c r="W519" s="36"/>
      <c r="X519" s="36"/>
      <c r="Y519" s="36"/>
      <c r="Z519" s="36"/>
      <c r="AA519" s="36"/>
      <c r="AB519" s="36"/>
      <c r="AC519" s="36"/>
      <c r="AD519" s="36"/>
      <c r="AE519" s="36"/>
      <c r="AT519" s="19" t="s">
        <v>143</v>
      </c>
      <c r="AU519" s="19" t="s">
        <v>80</v>
      </c>
    </row>
    <row r="520" spans="1:65" s="13" customFormat="1">
      <c r="B520" s="195"/>
      <c r="C520" s="196"/>
      <c r="D520" s="188" t="s">
        <v>147</v>
      </c>
      <c r="E520" s="197" t="s">
        <v>19</v>
      </c>
      <c r="F520" s="198" t="s">
        <v>940</v>
      </c>
      <c r="G520" s="196"/>
      <c r="H520" s="199">
        <v>1.92</v>
      </c>
      <c r="I520" s="200"/>
      <c r="J520" s="196"/>
      <c r="K520" s="196"/>
      <c r="L520" s="201"/>
      <c r="M520" s="202"/>
      <c r="N520" s="203"/>
      <c r="O520" s="203"/>
      <c r="P520" s="203"/>
      <c r="Q520" s="203"/>
      <c r="R520" s="203"/>
      <c r="S520" s="203"/>
      <c r="T520" s="204"/>
      <c r="AT520" s="205" t="s">
        <v>147</v>
      </c>
      <c r="AU520" s="205" t="s">
        <v>80</v>
      </c>
      <c r="AV520" s="13" t="s">
        <v>80</v>
      </c>
      <c r="AW520" s="13" t="s">
        <v>31</v>
      </c>
      <c r="AX520" s="13" t="s">
        <v>78</v>
      </c>
      <c r="AY520" s="205" t="s">
        <v>133</v>
      </c>
    </row>
    <row r="521" spans="1:65" s="2" customFormat="1" ht="16.5" customHeight="1">
      <c r="A521" s="36"/>
      <c r="B521" s="37"/>
      <c r="C521" s="175" t="s">
        <v>941</v>
      </c>
      <c r="D521" s="175" t="s">
        <v>136</v>
      </c>
      <c r="E521" s="176" t="s">
        <v>942</v>
      </c>
      <c r="F521" s="177" t="s">
        <v>943</v>
      </c>
      <c r="G521" s="178" t="s">
        <v>458</v>
      </c>
      <c r="H521" s="179">
        <v>1</v>
      </c>
      <c r="I521" s="180">
        <v>2600</v>
      </c>
      <c r="J521" s="181">
        <f>ROUND(I521*H521,2)</f>
        <v>2600</v>
      </c>
      <c r="K521" s="177" t="s">
        <v>140</v>
      </c>
      <c r="L521" s="41"/>
      <c r="M521" s="182" t="s">
        <v>19</v>
      </c>
      <c r="N521" s="183" t="s">
        <v>41</v>
      </c>
      <c r="O521" s="66"/>
      <c r="P521" s="184">
        <f>O521*H521</f>
        <v>0</v>
      </c>
      <c r="Q521" s="184">
        <v>0</v>
      </c>
      <c r="R521" s="184">
        <f>Q521*H521</f>
        <v>0</v>
      </c>
      <c r="S521" s="184">
        <v>0</v>
      </c>
      <c r="T521" s="185">
        <f>S521*H521</f>
        <v>0</v>
      </c>
      <c r="U521" s="36"/>
      <c r="V521" s="36"/>
      <c r="W521" s="36"/>
      <c r="X521" s="36"/>
      <c r="Y521" s="36"/>
      <c r="Z521" s="36"/>
      <c r="AA521" s="36"/>
      <c r="AB521" s="36"/>
      <c r="AC521" s="36"/>
      <c r="AD521" s="36"/>
      <c r="AE521" s="36"/>
      <c r="AR521" s="186" t="s">
        <v>252</v>
      </c>
      <c r="AT521" s="186" t="s">
        <v>136</v>
      </c>
      <c r="AU521" s="186" t="s">
        <v>80</v>
      </c>
      <c r="AY521" s="19" t="s">
        <v>133</v>
      </c>
      <c r="BE521" s="187">
        <f>IF(N521="základní",J521,0)</f>
        <v>2600</v>
      </c>
      <c r="BF521" s="187">
        <f>IF(N521="snížená",J521,0)</f>
        <v>0</v>
      </c>
      <c r="BG521" s="187">
        <f>IF(N521="zákl. přenesená",J521,0)</f>
        <v>0</v>
      </c>
      <c r="BH521" s="187">
        <f>IF(N521="sníž. přenesená",J521,0)</f>
        <v>0</v>
      </c>
      <c r="BI521" s="187">
        <f>IF(N521="nulová",J521,0)</f>
        <v>0</v>
      </c>
      <c r="BJ521" s="19" t="s">
        <v>78</v>
      </c>
      <c r="BK521" s="187">
        <f>ROUND(I521*H521,2)</f>
        <v>2600</v>
      </c>
      <c r="BL521" s="19" t="s">
        <v>252</v>
      </c>
      <c r="BM521" s="186" t="s">
        <v>944</v>
      </c>
    </row>
    <row r="522" spans="1:65" s="2" customFormat="1" ht="19.2">
      <c r="A522" s="36"/>
      <c r="B522" s="37"/>
      <c r="C522" s="38"/>
      <c r="D522" s="188" t="s">
        <v>143</v>
      </c>
      <c r="E522" s="38"/>
      <c r="F522" s="189" t="s">
        <v>945</v>
      </c>
      <c r="G522" s="38"/>
      <c r="H522" s="38"/>
      <c r="I522" s="190"/>
      <c r="J522" s="38"/>
      <c r="K522" s="38"/>
      <c r="L522" s="41"/>
      <c r="M522" s="191"/>
      <c r="N522" s="192"/>
      <c r="O522" s="66"/>
      <c r="P522" s="66"/>
      <c r="Q522" s="66"/>
      <c r="R522" s="66"/>
      <c r="S522" s="66"/>
      <c r="T522" s="67"/>
      <c r="U522" s="36"/>
      <c r="V522" s="36"/>
      <c r="W522" s="36"/>
      <c r="X522" s="36"/>
      <c r="Y522" s="36"/>
      <c r="Z522" s="36"/>
      <c r="AA522" s="36"/>
      <c r="AB522" s="36"/>
      <c r="AC522" s="36"/>
      <c r="AD522" s="36"/>
      <c r="AE522" s="36"/>
      <c r="AT522" s="19" t="s">
        <v>143</v>
      </c>
      <c r="AU522" s="19" t="s">
        <v>80</v>
      </c>
    </row>
    <row r="523" spans="1:65" s="2" customFormat="1">
      <c r="A523" s="36"/>
      <c r="B523" s="37"/>
      <c r="C523" s="38"/>
      <c r="D523" s="193" t="s">
        <v>145</v>
      </c>
      <c r="E523" s="38"/>
      <c r="F523" s="194" t="s">
        <v>946</v>
      </c>
      <c r="G523" s="38"/>
      <c r="H523" s="38"/>
      <c r="I523" s="190"/>
      <c r="J523" s="38"/>
      <c r="K523" s="38"/>
      <c r="L523" s="41"/>
      <c r="M523" s="191"/>
      <c r="N523" s="192"/>
      <c r="O523" s="66"/>
      <c r="P523" s="66"/>
      <c r="Q523" s="66"/>
      <c r="R523" s="66"/>
      <c r="S523" s="66"/>
      <c r="T523" s="67"/>
      <c r="U523" s="36"/>
      <c r="V523" s="36"/>
      <c r="W523" s="36"/>
      <c r="X523" s="36"/>
      <c r="Y523" s="36"/>
      <c r="Z523" s="36"/>
      <c r="AA523" s="36"/>
      <c r="AB523" s="36"/>
      <c r="AC523" s="36"/>
      <c r="AD523" s="36"/>
      <c r="AE523" s="36"/>
      <c r="AT523" s="19" t="s">
        <v>145</v>
      </c>
      <c r="AU523" s="19" t="s">
        <v>80</v>
      </c>
    </row>
    <row r="524" spans="1:65" s="13" customFormat="1">
      <c r="B524" s="195"/>
      <c r="C524" s="196"/>
      <c r="D524" s="188" t="s">
        <v>147</v>
      </c>
      <c r="E524" s="197" t="s">
        <v>19</v>
      </c>
      <c r="F524" s="198" t="s">
        <v>935</v>
      </c>
      <c r="G524" s="196"/>
      <c r="H524" s="199">
        <v>1</v>
      </c>
      <c r="I524" s="200"/>
      <c r="J524" s="196"/>
      <c r="K524" s="196"/>
      <c r="L524" s="201"/>
      <c r="M524" s="202"/>
      <c r="N524" s="203"/>
      <c r="O524" s="203"/>
      <c r="P524" s="203"/>
      <c r="Q524" s="203"/>
      <c r="R524" s="203"/>
      <c r="S524" s="203"/>
      <c r="T524" s="204"/>
      <c r="AT524" s="205" t="s">
        <v>147</v>
      </c>
      <c r="AU524" s="205" t="s">
        <v>80</v>
      </c>
      <c r="AV524" s="13" t="s">
        <v>80</v>
      </c>
      <c r="AW524" s="13" t="s">
        <v>31</v>
      </c>
      <c r="AX524" s="13" t="s">
        <v>78</v>
      </c>
      <c r="AY524" s="205" t="s">
        <v>133</v>
      </c>
    </row>
    <row r="525" spans="1:65" s="2" customFormat="1" ht="16.5" customHeight="1">
      <c r="A525" s="36"/>
      <c r="B525" s="37"/>
      <c r="C525" s="230" t="s">
        <v>947</v>
      </c>
      <c r="D525" s="230" t="s">
        <v>336</v>
      </c>
      <c r="E525" s="231" t="s">
        <v>937</v>
      </c>
      <c r="F525" s="232" t="s">
        <v>938</v>
      </c>
      <c r="G525" s="233" t="s">
        <v>139</v>
      </c>
      <c r="H525" s="234">
        <v>6</v>
      </c>
      <c r="I525" s="235">
        <v>2800</v>
      </c>
      <c r="J525" s="236">
        <f>ROUND(I525*H525,2)</f>
        <v>16800</v>
      </c>
      <c r="K525" s="232" t="s">
        <v>19</v>
      </c>
      <c r="L525" s="237"/>
      <c r="M525" s="238" t="s">
        <v>19</v>
      </c>
      <c r="N525" s="239" t="s">
        <v>41</v>
      </c>
      <c r="O525" s="66"/>
      <c r="P525" s="184">
        <f>O525*H525</f>
        <v>0</v>
      </c>
      <c r="Q525" s="184">
        <v>7.5300000000000002E-3</v>
      </c>
      <c r="R525" s="184">
        <f>Q525*H525</f>
        <v>4.5179999999999998E-2</v>
      </c>
      <c r="S525" s="184">
        <v>0</v>
      </c>
      <c r="T525" s="185">
        <f>S525*H525</f>
        <v>0</v>
      </c>
      <c r="U525" s="36"/>
      <c r="V525" s="36"/>
      <c r="W525" s="36"/>
      <c r="X525" s="36"/>
      <c r="Y525" s="36"/>
      <c r="Z525" s="36"/>
      <c r="AA525" s="36"/>
      <c r="AB525" s="36"/>
      <c r="AC525" s="36"/>
      <c r="AD525" s="36"/>
      <c r="AE525" s="36"/>
      <c r="AR525" s="186" t="s">
        <v>497</v>
      </c>
      <c r="AT525" s="186" t="s">
        <v>336</v>
      </c>
      <c r="AU525" s="186" t="s">
        <v>80</v>
      </c>
      <c r="AY525" s="19" t="s">
        <v>133</v>
      </c>
      <c r="BE525" s="187">
        <f>IF(N525="základní",J525,0)</f>
        <v>16800</v>
      </c>
      <c r="BF525" s="187">
        <f>IF(N525="snížená",J525,0)</f>
        <v>0</v>
      </c>
      <c r="BG525" s="187">
        <f>IF(N525="zákl. přenesená",J525,0)</f>
        <v>0</v>
      </c>
      <c r="BH525" s="187">
        <f>IF(N525="sníž. přenesená",J525,0)</f>
        <v>0</v>
      </c>
      <c r="BI525" s="187">
        <f>IF(N525="nulová",J525,0)</f>
        <v>0</v>
      </c>
      <c r="BJ525" s="19" t="s">
        <v>78</v>
      </c>
      <c r="BK525" s="187">
        <f>ROUND(I525*H525,2)</f>
        <v>16800</v>
      </c>
      <c r="BL525" s="19" t="s">
        <v>252</v>
      </c>
      <c r="BM525" s="186" t="s">
        <v>948</v>
      </c>
    </row>
    <row r="526" spans="1:65" s="2" customFormat="1">
      <c r="A526" s="36"/>
      <c r="B526" s="37"/>
      <c r="C526" s="38"/>
      <c r="D526" s="188" t="s">
        <v>143</v>
      </c>
      <c r="E526" s="38"/>
      <c r="F526" s="189" t="s">
        <v>938</v>
      </c>
      <c r="G526" s="38"/>
      <c r="H526" s="38"/>
      <c r="I526" s="190"/>
      <c r="J526" s="38"/>
      <c r="K526" s="38"/>
      <c r="L526" s="41"/>
      <c r="M526" s="191"/>
      <c r="N526" s="192"/>
      <c r="O526" s="66"/>
      <c r="P526" s="66"/>
      <c r="Q526" s="66"/>
      <c r="R526" s="66"/>
      <c r="S526" s="66"/>
      <c r="T526" s="67"/>
      <c r="U526" s="36"/>
      <c r="V526" s="36"/>
      <c r="W526" s="36"/>
      <c r="X526" s="36"/>
      <c r="Y526" s="36"/>
      <c r="Z526" s="36"/>
      <c r="AA526" s="36"/>
      <c r="AB526" s="36"/>
      <c r="AC526" s="36"/>
      <c r="AD526" s="36"/>
      <c r="AE526" s="36"/>
      <c r="AT526" s="19" t="s">
        <v>143</v>
      </c>
      <c r="AU526" s="19" t="s">
        <v>80</v>
      </c>
    </row>
    <row r="527" spans="1:65" s="13" customFormat="1">
      <c r="B527" s="195"/>
      <c r="C527" s="196"/>
      <c r="D527" s="188" t="s">
        <v>147</v>
      </c>
      <c r="E527" s="197" t="s">
        <v>19</v>
      </c>
      <c r="F527" s="198" t="s">
        <v>949</v>
      </c>
      <c r="G527" s="196"/>
      <c r="H527" s="199">
        <v>6</v>
      </c>
      <c r="I527" s="200"/>
      <c r="J527" s="196"/>
      <c r="K527" s="196"/>
      <c r="L527" s="201"/>
      <c r="M527" s="202"/>
      <c r="N527" s="203"/>
      <c r="O527" s="203"/>
      <c r="P527" s="203"/>
      <c r="Q527" s="203"/>
      <c r="R527" s="203"/>
      <c r="S527" s="203"/>
      <c r="T527" s="204"/>
      <c r="AT527" s="205" t="s">
        <v>147</v>
      </c>
      <c r="AU527" s="205" t="s">
        <v>80</v>
      </c>
      <c r="AV527" s="13" t="s">
        <v>80</v>
      </c>
      <c r="AW527" s="13" t="s">
        <v>31</v>
      </c>
      <c r="AX527" s="13" t="s">
        <v>78</v>
      </c>
      <c r="AY527" s="205" t="s">
        <v>133</v>
      </c>
    </row>
    <row r="528" spans="1:65" s="2" customFormat="1" ht="16.5" customHeight="1">
      <c r="A528" s="36"/>
      <c r="B528" s="37"/>
      <c r="C528" s="175" t="s">
        <v>950</v>
      </c>
      <c r="D528" s="175" t="s">
        <v>136</v>
      </c>
      <c r="E528" s="176" t="s">
        <v>951</v>
      </c>
      <c r="F528" s="177" t="s">
        <v>952</v>
      </c>
      <c r="G528" s="178" t="s">
        <v>515</v>
      </c>
      <c r="H528" s="240">
        <v>277.39999999999998</v>
      </c>
      <c r="I528" s="180">
        <v>0.14000000000000001</v>
      </c>
      <c r="J528" s="181">
        <f>ROUND(I528*H528,2)</f>
        <v>38.840000000000003</v>
      </c>
      <c r="K528" s="177" t="s">
        <v>140</v>
      </c>
      <c r="L528" s="41"/>
      <c r="M528" s="182" t="s">
        <v>19</v>
      </c>
      <c r="N528" s="183" t="s">
        <v>41</v>
      </c>
      <c r="O528" s="66"/>
      <c r="P528" s="184">
        <f>O528*H528</f>
        <v>0</v>
      </c>
      <c r="Q528" s="184">
        <v>0</v>
      </c>
      <c r="R528" s="184">
        <f>Q528*H528</f>
        <v>0</v>
      </c>
      <c r="S528" s="184">
        <v>0</v>
      </c>
      <c r="T528" s="185">
        <f>S528*H528</f>
        <v>0</v>
      </c>
      <c r="U528" s="36"/>
      <c r="V528" s="36"/>
      <c r="W528" s="36"/>
      <c r="X528" s="36"/>
      <c r="Y528" s="36"/>
      <c r="Z528" s="36"/>
      <c r="AA528" s="36"/>
      <c r="AB528" s="36"/>
      <c r="AC528" s="36"/>
      <c r="AD528" s="36"/>
      <c r="AE528" s="36"/>
      <c r="AR528" s="186" t="s">
        <v>252</v>
      </c>
      <c r="AT528" s="186" t="s">
        <v>136</v>
      </c>
      <c r="AU528" s="186" t="s">
        <v>80</v>
      </c>
      <c r="AY528" s="19" t="s">
        <v>133</v>
      </c>
      <c r="BE528" s="187">
        <f>IF(N528="základní",J528,0)</f>
        <v>38.840000000000003</v>
      </c>
      <c r="BF528" s="187">
        <f>IF(N528="snížená",J528,0)</f>
        <v>0</v>
      </c>
      <c r="BG528" s="187">
        <f>IF(N528="zákl. přenesená",J528,0)</f>
        <v>0</v>
      </c>
      <c r="BH528" s="187">
        <f>IF(N528="sníž. přenesená",J528,0)</f>
        <v>0</v>
      </c>
      <c r="BI528" s="187">
        <f>IF(N528="nulová",J528,0)</f>
        <v>0</v>
      </c>
      <c r="BJ528" s="19" t="s">
        <v>78</v>
      </c>
      <c r="BK528" s="187">
        <f>ROUND(I528*H528,2)</f>
        <v>38.840000000000003</v>
      </c>
      <c r="BL528" s="19" t="s">
        <v>252</v>
      </c>
      <c r="BM528" s="186" t="s">
        <v>953</v>
      </c>
    </row>
    <row r="529" spans="1:47" s="2" customFormat="1" ht="19.2">
      <c r="A529" s="36"/>
      <c r="B529" s="37"/>
      <c r="C529" s="38"/>
      <c r="D529" s="188" t="s">
        <v>143</v>
      </c>
      <c r="E529" s="38"/>
      <c r="F529" s="189" t="s">
        <v>954</v>
      </c>
      <c r="G529" s="38"/>
      <c r="H529" s="38"/>
      <c r="I529" s="190"/>
      <c r="J529" s="38"/>
      <c r="K529" s="38"/>
      <c r="L529" s="41"/>
      <c r="M529" s="191"/>
      <c r="N529" s="192"/>
      <c r="O529" s="66"/>
      <c r="P529" s="66"/>
      <c r="Q529" s="66"/>
      <c r="R529" s="66"/>
      <c r="S529" s="66"/>
      <c r="T529" s="67"/>
      <c r="U529" s="36"/>
      <c r="V529" s="36"/>
      <c r="W529" s="36"/>
      <c r="X529" s="36"/>
      <c r="Y529" s="36"/>
      <c r="Z529" s="36"/>
      <c r="AA529" s="36"/>
      <c r="AB529" s="36"/>
      <c r="AC529" s="36"/>
      <c r="AD529" s="36"/>
      <c r="AE529" s="36"/>
      <c r="AT529" s="19" t="s">
        <v>143</v>
      </c>
      <c r="AU529" s="19" t="s">
        <v>80</v>
      </c>
    </row>
    <row r="530" spans="1:47" s="2" customFormat="1">
      <c r="A530" s="36"/>
      <c r="B530" s="37"/>
      <c r="C530" s="38"/>
      <c r="D530" s="193" t="s">
        <v>145</v>
      </c>
      <c r="E530" s="38"/>
      <c r="F530" s="194" t="s">
        <v>955</v>
      </c>
      <c r="G530" s="38"/>
      <c r="H530" s="38"/>
      <c r="I530" s="190"/>
      <c r="J530" s="38"/>
      <c r="K530" s="38"/>
      <c r="L530" s="41"/>
      <c r="M530" s="241"/>
      <c r="N530" s="242"/>
      <c r="O530" s="243"/>
      <c r="P530" s="243"/>
      <c r="Q530" s="243"/>
      <c r="R530" s="243"/>
      <c r="S530" s="243"/>
      <c r="T530" s="244"/>
      <c r="U530" s="36"/>
      <c r="V530" s="36"/>
      <c r="W530" s="36"/>
      <c r="X530" s="36"/>
      <c r="Y530" s="36"/>
      <c r="Z530" s="36"/>
      <c r="AA530" s="36"/>
      <c r="AB530" s="36"/>
      <c r="AC530" s="36"/>
      <c r="AD530" s="36"/>
      <c r="AE530" s="36"/>
      <c r="AT530" s="19" t="s">
        <v>145</v>
      </c>
      <c r="AU530" s="19" t="s">
        <v>80</v>
      </c>
    </row>
    <row r="531" spans="1:47" s="2" customFormat="1" ht="6.9" customHeight="1">
      <c r="A531" s="36"/>
      <c r="B531" s="49"/>
      <c r="C531" s="50"/>
      <c r="D531" s="50"/>
      <c r="E531" s="50"/>
      <c r="F531" s="50"/>
      <c r="G531" s="50"/>
      <c r="H531" s="50"/>
      <c r="I531" s="50"/>
      <c r="J531" s="50"/>
      <c r="K531" s="50"/>
      <c r="L531" s="41"/>
      <c r="M531" s="36"/>
      <c r="O531" s="36"/>
      <c r="P531" s="36"/>
      <c r="Q531" s="36"/>
      <c r="R531" s="36"/>
      <c r="S531" s="36"/>
      <c r="T531" s="36"/>
      <c r="U531" s="36"/>
      <c r="V531" s="36"/>
      <c r="W531" s="36"/>
      <c r="X531" s="36"/>
      <c r="Y531" s="36"/>
      <c r="Z531" s="36"/>
      <c r="AA531" s="36"/>
      <c r="AB531" s="36"/>
      <c r="AC531" s="36"/>
      <c r="AD531" s="36"/>
      <c r="AE531" s="36"/>
    </row>
  </sheetData>
  <sheetProtection algorithmName="SHA-512" hashValue="H50X8x2m+BcYTYjUja3Phlv9jmo7VuOcB1I+umrpe1Q83qKZa5xTfXHUT/ofbWin1ZimGI8GBQpkzYQDAH6y2Q==" saltValue="fTLlv/A79boRp8q8C+7MmoZF7mgf1Kv1+0RXEPbnoUbu0c/joCq5YPJpY+/vaT4m0iOE6bcKSqzjpowig1c78w==" spinCount="100000" sheet="1" objects="1" scenarios="1" formatColumns="0" formatRows="0" autoFilter="0"/>
  <autoFilter ref="C94:K530" xr:uid="{00000000-0009-0000-0000-000002000000}"/>
  <mergeCells count="9">
    <mergeCell ref="E50:H50"/>
    <mergeCell ref="E85:H85"/>
    <mergeCell ref="E87:H87"/>
    <mergeCell ref="L2:V2"/>
    <mergeCell ref="E7:H7"/>
    <mergeCell ref="E9:H9"/>
    <mergeCell ref="E18:H18"/>
    <mergeCell ref="E27:H27"/>
    <mergeCell ref="E48:H48"/>
  </mergeCells>
  <hyperlinks>
    <hyperlink ref="F100" r:id="rId1" xr:uid="{00000000-0004-0000-0200-000000000000}"/>
    <hyperlink ref="F104" r:id="rId2" xr:uid="{00000000-0004-0000-0200-000001000000}"/>
    <hyperlink ref="F117" r:id="rId3" xr:uid="{00000000-0004-0000-0200-000002000000}"/>
    <hyperlink ref="F127" r:id="rId4" xr:uid="{00000000-0004-0000-0200-000003000000}"/>
    <hyperlink ref="F131" r:id="rId5" xr:uid="{00000000-0004-0000-0200-000004000000}"/>
    <hyperlink ref="F139" r:id="rId6" xr:uid="{00000000-0004-0000-0200-000005000000}"/>
    <hyperlink ref="F146" r:id="rId7" xr:uid="{00000000-0004-0000-0200-000006000000}"/>
    <hyperlink ref="F154" r:id="rId8" xr:uid="{00000000-0004-0000-0200-000007000000}"/>
    <hyperlink ref="F168" r:id="rId9" xr:uid="{00000000-0004-0000-0200-000008000000}"/>
    <hyperlink ref="F172" r:id="rId10" xr:uid="{00000000-0004-0000-0200-000009000000}"/>
    <hyperlink ref="F185" r:id="rId11" xr:uid="{00000000-0004-0000-0200-00000A000000}"/>
    <hyperlink ref="F191" r:id="rId12" xr:uid="{00000000-0004-0000-0200-00000B000000}"/>
    <hyperlink ref="F200" r:id="rId13" xr:uid="{00000000-0004-0000-0200-00000C000000}"/>
    <hyperlink ref="F213" r:id="rId14" xr:uid="{00000000-0004-0000-0200-00000D000000}"/>
    <hyperlink ref="F217" r:id="rId15" xr:uid="{00000000-0004-0000-0200-00000E000000}"/>
    <hyperlink ref="F221" r:id="rId16" xr:uid="{00000000-0004-0000-0200-00000F000000}"/>
    <hyperlink ref="F228" r:id="rId17" xr:uid="{00000000-0004-0000-0200-000010000000}"/>
    <hyperlink ref="F232" r:id="rId18" xr:uid="{00000000-0004-0000-0200-000011000000}"/>
    <hyperlink ref="F237" r:id="rId19" xr:uid="{00000000-0004-0000-0200-000012000000}"/>
    <hyperlink ref="F254" r:id="rId20" xr:uid="{00000000-0004-0000-0200-000013000000}"/>
    <hyperlink ref="F261" r:id="rId21" xr:uid="{00000000-0004-0000-0200-000014000000}"/>
    <hyperlink ref="F264" r:id="rId22" xr:uid="{00000000-0004-0000-0200-000015000000}"/>
    <hyperlink ref="F268" r:id="rId23" xr:uid="{00000000-0004-0000-0200-000016000000}"/>
    <hyperlink ref="F271" r:id="rId24" xr:uid="{00000000-0004-0000-0200-000017000000}"/>
    <hyperlink ref="F293" r:id="rId25" xr:uid="{00000000-0004-0000-0200-000018000000}"/>
    <hyperlink ref="F299" r:id="rId26" xr:uid="{00000000-0004-0000-0200-000019000000}"/>
    <hyperlink ref="F303" r:id="rId27" xr:uid="{00000000-0004-0000-0200-00001A000000}"/>
    <hyperlink ref="F309" r:id="rId28" xr:uid="{00000000-0004-0000-0200-00001B000000}"/>
    <hyperlink ref="F316" r:id="rId29" xr:uid="{00000000-0004-0000-0200-00001C000000}"/>
    <hyperlink ref="F320" r:id="rId30" xr:uid="{00000000-0004-0000-0200-00001D000000}"/>
    <hyperlink ref="F324" r:id="rId31" xr:uid="{00000000-0004-0000-0200-00001E000000}"/>
    <hyperlink ref="F327" r:id="rId32" xr:uid="{00000000-0004-0000-0200-00001F000000}"/>
    <hyperlink ref="F330" r:id="rId33" xr:uid="{00000000-0004-0000-0200-000020000000}"/>
    <hyperlink ref="F340" r:id="rId34" xr:uid="{00000000-0004-0000-0200-000021000000}"/>
    <hyperlink ref="F346" r:id="rId35" xr:uid="{00000000-0004-0000-0200-000022000000}"/>
    <hyperlink ref="F353" r:id="rId36" xr:uid="{00000000-0004-0000-0200-000023000000}"/>
    <hyperlink ref="F356" r:id="rId37" xr:uid="{00000000-0004-0000-0200-000024000000}"/>
    <hyperlink ref="F360" r:id="rId38" xr:uid="{00000000-0004-0000-0200-000025000000}"/>
    <hyperlink ref="F364" r:id="rId39" xr:uid="{00000000-0004-0000-0200-000026000000}"/>
    <hyperlink ref="F367" r:id="rId40" xr:uid="{00000000-0004-0000-0200-000027000000}"/>
    <hyperlink ref="F370" r:id="rId41" xr:uid="{00000000-0004-0000-0200-000028000000}"/>
    <hyperlink ref="F376" r:id="rId42" xr:uid="{00000000-0004-0000-0200-000029000000}"/>
    <hyperlink ref="F385" r:id="rId43" xr:uid="{00000000-0004-0000-0200-00002A000000}"/>
    <hyperlink ref="F392" r:id="rId44" xr:uid="{00000000-0004-0000-0200-00002B000000}"/>
    <hyperlink ref="F395" r:id="rId45" xr:uid="{00000000-0004-0000-0200-00002C000000}"/>
    <hyperlink ref="F399" r:id="rId46" xr:uid="{00000000-0004-0000-0200-00002D000000}"/>
    <hyperlink ref="F408" r:id="rId47" xr:uid="{00000000-0004-0000-0200-00002E000000}"/>
    <hyperlink ref="F411" r:id="rId48" xr:uid="{00000000-0004-0000-0200-00002F000000}"/>
    <hyperlink ref="F420" r:id="rId49" xr:uid="{00000000-0004-0000-0200-000030000000}"/>
    <hyperlink ref="F426" r:id="rId50" xr:uid="{00000000-0004-0000-0200-000031000000}"/>
    <hyperlink ref="F436" r:id="rId51" xr:uid="{00000000-0004-0000-0200-000032000000}"/>
    <hyperlink ref="F447" r:id="rId52" xr:uid="{00000000-0004-0000-0200-000033000000}"/>
    <hyperlink ref="F454" r:id="rId53" xr:uid="{00000000-0004-0000-0200-000034000000}"/>
    <hyperlink ref="F457" r:id="rId54" xr:uid="{00000000-0004-0000-0200-000035000000}"/>
    <hyperlink ref="F461" r:id="rId55" xr:uid="{00000000-0004-0000-0200-000036000000}"/>
    <hyperlink ref="F471" r:id="rId56" xr:uid="{00000000-0004-0000-0200-000037000000}"/>
    <hyperlink ref="F477" r:id="rId57" xr:uid="{00000000-0004-0000-0200-000038000000}"/>
    <hyperlink ref="F484" r:id="rId58" xr:uid="{00000000-0004-0000-0200-000039000000}"/>
    <hyperlink ref="F495" r:id="rId59" xr:uid="{00000000-0004-0000-0200-00003A000000}"/>
    <hyperlink ref="F502" r:id="rId60" xr:uid="{00000000-0004-0000-0200-00003B000000}"/>
    <hyperlink ref="F509" r:id="rId61" xr:uid="{00000000-0004-0000-0200-00003C000000}"/>
    <hyperlink ref="F512" r:id="rId62" xr:uid="{00000000-0004-0000-0200-00003D000000}"/>
    <hyperlink ref="F516" r:id="rId63" xr:uid="{00000000-0004-0000-0200-00003E000000}"/>
    <hyperlink ref="F523" r:id="rId64" xr:uid="{00000000-0004-0000-0200-00003F000000}"/>
    <hyperlink ref="F530" r:id="rId65" xr:uid="{00000000-0004-0000-0200-00004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63"/>
  <sheetViews>
    <sheetView showGridLines="0" topLeftCell="A107" workbookViewId="0">
      <selection activeCell="I129" sqref="I129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9" t="s">
        <v>86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80</v>
      </c>
    </row>
    <row r="4" spans="1:46" s="1" customFormat="1" ht="24.9" customHeight="1">
      <c r="B4" s="22"/>
      <c r="D4" s="105" t="s">
        <v>103</v>
      </c>
      <c r="L4" s="22"/>
      <c r="M4" s="106" t="s">
        <v>10</v>
      </c>
      <c r="AT4" s="19" t="s">
        <v>4</v>
      </c>
    </row>
    <row r="5" spans="1:46" s="1" customFormat="1" ht="6.9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81" t="str">
        <f>'Rekapitulace stavby'!K6</f>
        <v>Rekonstrukce školní jídelny - výdejny - Gymnázium Polička</v>
      </c>
      <c r="F7" s="382"/>
      <c r="G7" s="382"/>
      <c r="H7" s="382"/>
      <c r="L7" s="22"/>
    </row>
    <row r="8" spans="1:46" s="2" customFormat="1" ht="12" customHeight="1">
      <c r="A8" s="36"/>
      <c r="B8" s="41"/>
      <c r="C8" s="36"/>
      <c r="D8" s="107" t="s">
        <v>104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3" t="s">
        <v>956</v>
      </c>
      <c r="F9" s="384"/>
      <c r="G9" s="384"/>
      <c r="H9" s="384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>
        <f>'Rekapitulace stavby'!AN8</f>
        <v>45947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8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24</v>
      </c>
      <c r="E14" s="36"/>
      <c r="F14" s="36"/>
      <c r="G14" s="36"/>
      <c r="H14" s="36"/>
      <c r="I14" s="107" t="s">
        <v>25</v>
      </c>
      <c r="J14" s="109" t="s">
        <v>19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26</v>
      </c>
      <c r="F15" s="36"/>
      <c r="G15" s="36"/>
      <c r="H15" s="36"/>
      <c r="I15" s="107" t="s">
        <v>27</v>
      </c>
      <c r="J15" s="109" t="s">
        <v>19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28</v>
      </c>
      <c r="E17" s="36"/>
      <c r="F17" s="36"/>
      <c r="G17" s="36"/>
      <c r="H17" s="36"/>
      <c r="I17" s="107" t="s">
        <v>25</v>
      </c>
      <c r="J17" s="32" t="str">
        <f>'Rekapitulace stavby'!AN13</f>
        <v>06544754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5" t="str">
        <f>'Rekapitulace stavby'!E14</f>
        <v xml:space="preserve">TSM Design s.r.o. , Srnská 46, Hlinsko 539 01 </v>
      </c>
      <c r="F18" s="386"/>
      <c r="G18" s="386"/>
      <c r="H18" s="386"/>
      <c r="I18" s="107" t="s">
        <v>27</v>
      </c>
      <c r="J18" s="32" t="str">
        <f>'Rekapitulace stavby'!AN14</f>
        <v>CZ06544754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29</v>
      </c>
      <c r="E20" s="36"/>
      <c r="F20" s="36"/>
      <c r="G20" s="36"/>
      <c r="H20" s="36"/>
      <c r="I20" s="107" t="s">
        <v>25</v>
      </c>
      <c r="J20" s="109" t="s">
        <v>19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30</v>
      </c>
      <c r="F21" s="36"/>
      <c r="G21" s="36"/>
      <c r="H21" s="36"/>
      <c r="I21" s="107" t="s">
        <v>27</v>
      </c>
      <c r="J21" s="109" t="s">
        <v>19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32</v>
      </c>
      <c r="E23" s="36"/>
      <c r="F23" s="36"/>
      <c r="G23" s="36"/>
      <c r="H23" s="36"/>
      <c r="I23" s="107" t="s">
        <v>25</v>
      </c>
      <c r="J23" s="109" t="str">
        <f>IF('Rekapitulace stavby'!AN19="","",'Rekapitulace stavby'!AN19)</f>
        <v/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tr">
        <f>IF('Rekapitulace stavby'!E20="","",'Rekapitulace stavby'!E20)</f>
        <v xml:space="preserve"> </v>
      </c>
      <c r="F24" s="36"/>
      <c r="G24" s="36"/>
      <c r="H24" s="36"/>
      <c r="I24" s="107" t="s">
        <v>27</v>
      </c>
      <c r="J24" s="109" t="str">
        <f>IF('Rekapitulace stavby'!AN20="","",'Rekapitulace stavby'!AN20)</f>
        <v/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34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7" t="s">
        <v>19</v>
      </c>
      <c r="F27" s="387"/>
      <c r="G27" s="387"/>
      <c r="H27" s="387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36</v>
      </c>
      <c r="E30" s="36"/>
      <c r="F30" s="36"/>
      <c r="G30" s="36"/>
      <c r="H30" s="36"/>
      <c r="I30" s="36"/>
      <c r="J30" s="116">
        <f>ROUND(J87, 2)</f>
        <v>153962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7" t="s">
        <v>38</v>
      </c>
      <c r="G32" s="36"/>
      <c r="H32" s="36"/>
      <c r="I32" s="117" t="s">
        <v>37</v>
      </c>
      <c r="J32" s="117" t="s">
        <v>39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18" t="s">
        <v>40</v>
      </c>
      <c r="E33" s="107" t="s">
        <v>41</v>
      </c>
      <c r="F33" s="119">
        <f>ROUND((SUM(BE87:BE162)),  2)</f>
        <v>153962</v>
      </c>
      <c r="G33" s="36"/>
      <c r="H33" s="36"/>
      <c r="I33" s="120">
        <v>0.21</v>
      </c>
      <c r="J33" s="119">
        <f>ROUND(((SUM(BE87:BE162))*I33),  2)</f>
        <v>32332.02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07" t="s">
        <v>42</v>
      </c>
      <c r="F34" s="119">
        <f>ROUND((SUM(BF87:BF162)),  2)</f>
        <v>0</v>
      </c>
      <c r="G34" s="36"/>
      <c r="H34" s="36"/>
      <c r="I34" s="120">
        <v>0.12</v>
      </c>
      <c r="J34" s="119">
        <f>ROUND(((SUM(BF87:BF162))*I34),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07" t="s">
        <v>43</v>
      </c>
      <c r="F35" s="119">
        <f>ROUND((SUM(BG87:BG162)),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07" t="s">
        <v>44</v>
      </c>
      <c r="F36" s="119">
        <f>ROUND((SUM(BH87:BH162)),  2)</f>
        <v>0</v>
      </c>
      <c r="G36" s="36"/>
      <c r="H36" s="36"/>
      <c r="I36" s="120">
        <v>0.12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7" t="s">
        <v>45</v>
      </c>
      <c r="F37" s="119">
        <f>ROUND((SUM(BI87:BI162)),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46</v>
      </c>
      <c r="E39" s="123"/>
      <c r="F39" s="123"/>
      <c r="G39" s="124" t="s">
        <v>47</v>
      </c>
      <c r="H39" s="125" t="s">
        <v>48</v>
      </c>
      <c r="I39" s="123"/>
      <c r="J39" s="126">
        <f>SUM(J30:J37)</f>
        <v>186294.02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" customHeight="1">
      <c r="A45" s="36"/>
      <c r="B45" s="37"/>
      <c r="C45" s="25" t="s">
        <v>106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9" t="str">
        <f>E7</f>
        <v>Rekonstrukce školní jídelny - výdejny - Gymnázium Polička</v>
      </c>
      <c r="F48" s="380"/>
      <c r="G48" s="380"/>
      <c r="H48" s="380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104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0" t="str">
        <f>E9</f>
        <v>SO 01.3 - ZTI</v>
      </c>
      <c r="F50" s="378"/>
      <c r="G50" s="378"/>
      <c r="H50" s="378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Polička</v>
      </c>
      <c r="G52" s="38"/>
      <c r="H52" s="38"/>
      <c r="I52" s="31" t="s">
        <v>23</v>
      </c>
      <c r="J52" s="61">
        <f>IF(J12="","",J12)</f>
        <v>45947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40.049999999999997" customHeight="1">
      <c r="A54" s="36"/>
      <c r="B54" s="37"/>
      <c r="C54" s="31" t="s">
        <v>24</v>
      </c>
      <c r="D54" s="38"/>
      <c r="E54" s="38"/>
      <c r="F54" s="29" t="str">
        <f>E15</f>
        <v>Gymnázium Polička, nábř.Svobody 306,572 01 Polička</v>
      </c>
      <c r="G54" s="38"/>
      <c r="H54" s="38"/>
      <c r="I54" s="31" t="s">
        <v>29</v>
      </c>
      <c r="J54" s="34" t="str">
        <f>E21</f>
        <v xml:space="preserve">KALVODA &amp; KOSNAR ARCHITEKTI 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15" customHeight="1">
      <c r="A55" s="36"/>
      <c r="B55" s="37"/>
      <c r="C55" s="31" t="s">
        <v>28</v>
      </c>
      <c r="D55" s="38"/>
      <c r="E55" s="38"/>
      <c r="F55" s="29" t="str">
        <f>IF(E18="","",E18)</f>
        <v xml:space="preserve">TSM Design s.r.o. , Srnská 46, Hlinsko 539 01 </v>
      </c>
      <c r="G55" s="38"/>
      <c r="H55" s="38"/>
      <c r="I55" s="31" t="s">
        <v>32</v>
      </c>
      <c r="J55" s="34" t="str">
        <f>E24</f>
        <v xml:space="preserve"> 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107</v>
      </c>
      <c r="D57" s="133"/>
      <c r="E57" s="133"/>
      <c r="F57" s="133"/>
      <c r="G57" s="133"/>
      <c r="H57" s="133"/>
      <c r="I57" s="133"/>
      <c r="J57" s="134" t="s">
        <v>108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8" customHeight="1">
      <c r="A59" s="36"/>
      <c r="B59" s="37"/>
      <c r="C59" s="135" t="s">
        <v>68</v>
      </c>
      <c r="D59" s="38"/>
      <c r="E59" s="38"/>
      <c r="F59" s="38"/>
      <c r="G59" s="38"/>
      <c r="H59" s="38"/>
      <c r="I59" s="38"/>
      <c r="J59" s="79">
        <f>J87</f>
        <v>153962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109</v>
      </c>
    </row>
    <row r="60" spans="1:47" s="9" customFormat="1" ht="24.9" customHeight="1">
      <c r="B60" s="136"/>
      <c r="C60" s="137"/>
      <c r="D60" s="138" t="s">
        <v>957</v>
      </c>
      <c r="E60" s="139"/>
      <c r="F60" s="139"/>
      <c r="G60" s="139"/>
      <c r="H60" s="139"/>
      <c r="I60" s="139"/>
      <c r="J60" s="140">
        <f>J88</f>
        <v>108702</v>
      </c>
      <c r="K60" s="137"/>
      <c r="L60" s="141"/>
    </row>
    <row r="61" spans="1:47" s="10" customFormat="1" ht="19.95" customHeight="1">
      <c r="B61" s="142"/>
      <c r="C61" s="143"/>
      <c r="D61" s="144" t="s">
        <v>958</v>
      </c>
      <c r="E61" s="145"/>
      <c r="F61" s="145"/>
      <c r="G61" s="145"/>
      <c r="H61" s="145"/>
      <c r="I61" s="145"/>
      <c r="J61" s="146">
        <f>J89</f>
        <v>13202</v>
      </c>
      <c r="K61" s="143"/>
      <c r="L61" s="147"/>
    </row>
    <row r="62" spans="1:47" s="10" customFormat="1" ht="19.95" customHeight="1">
      <c r="B62" s="142"/>
      <c r="C62" s="143"/>
      <c r="D62" s="144" t="s">
        <v>959</v>
      </c>
      <c r="E62" s="145"/>
      <c r="F62" s="145"/>
      <c r="G62" s="145"/>
      <c r="H62" s="145"/>
      <c r="I62" s="145"/>
      <c r="J62" s="146">
        <f>J98</f>
        <v>37600</v>
      </c>
      <c r="K62" s="143"/>
      <c r="L62" s="147"/>
    </row>
    <row r="63" spans="1:47" s="10" customFormat="1" ht="19.95" customHeight="1">
      <c r="B63" s="142"/>
      <c r="C63" s="143"/>
      <c r="D63" s="144" t="s">
        <v>960</v>
      </c>
      <c r="E63" s="145"/>
      <c r="F63" s="145"/>
      <c r="G63" s="145"/>
      <c r="H63" s="145"/>
      <c r="I63" s="145"/>
      <c r="J63" s="146">
        <f>J119</f>
        <v>57900</v>
      </c>
      <c r="K63" s="143"/>
      <c r="L63" s="147"/>
    </row>
    <row r="64" spans="1:47" s="9" customFormat="1" ht="24.9" customHeight="1">
      <c r="B64" s="136"/>
      <c r="C64" s="137"/>
      <c r="D64" s="138" t="s">
        <v>961</v>
      </c>
      <c r="E64" s="139"/>
      <c r="F64" s="139"/>
      <c r="G64" s="139"/>
      <c r="H64" s="139"/>
      <c r="I64" s="139"/>
      <c r="J64" s="140">
        <f>J144</f>
        <v>4760</v>
      </c>
      <c r="K64" s="137"/>
      <c r="L64" s="141"/>
    </row>
    <row r="65" spans="1:31" s="10" customFormat="1" ht="19.95" customHeight="1">
      <c r="B65" s="142"/>
      <c r="C65" s="143"/>
      <c r="D65" s="144" t="s">
        <v>962</v>
      </c>
      <c r="E65" s="145"/>
      <c r="F65" s="145"/>
      <c r="G65" s="145"/>
      <c r="H65" s="145"/>
      <c r="I65" s="145"/>
      <c r="J65" s="146">
        <f>J145</f>
        <v>4760</v>
      </c>
      <c r="K65" s="143"/>
      <c r="L65" s="147"/>
    </row>
    <row r="66" spans="1:31" s="9" customFormat="1" ht="24.9" customHeight="1">
      <c r="B66" s="136"/>
      <c r="C66" s="137"/>
      <c r="D66" s="138" t="s">
        <v>963</v>
      </c>
      <c r="E66" s="139"/>
      <c r="F66" s="139"/>
      <c r="G66" s="139"/>
      <c r="H66" s="139"/>
      <c r="I66" s="139"/>
      <c r="J66" s="140">
        <f>J154</f>
        <v>32100</v>
      </c>
      <c r="K66" s="137"/>
      <c r="L66" s="141"/>
    </row>
    <row r="67" spans="1:31" s="9" customFormat="1" ht="24.9" customHeight="1">
      <c r="B67" s="136"/>
      <c r="C67" s="137"/>
      <c r="D67" s="138" t="s">
        <v>964</v>
      </c>
      <c r="E67" s="139"/>
      <c r="F67" s="139"/>
      <c r="G67" s="139"/>
      <c r="H67" s="139"/>
      <c r="I67" s="139"/>
      <c r="J67" s="140">
        <f>J159</f>
        <v>8400</v>
      </c>
      <c r="K67" s="137"/>
      <c r="L67" s="141"/>
    </row>
    <row r="68" spans="1:31" s="2" customFormat="1" ht="21.75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0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6.9" customHeight="1">
      <c r="A69" s="36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10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3" spans="1:31" s="2" customFormat="1" ht="6.9" customHeight="1">
      <c r="A73" s="36"/>
      <c r="B73" s="51"/>
      <c r="C73" s="52"/>
      <c r="D73" s="52"/>
      <c r="E73" s="52"/>
      <c r="F73" s="52"/>
      <c r="G73" s="52"/>
      <c r="H73" s="52"/>
      <c r="I73" s="52"/>
      <c r="J73" s="52"/>
      <c r="K73" s="52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24.9" customHeight="1">
      <c r="A74" s="36"/>
      <c r="B74" s="37"/>
      <c r="C74" s="25" t="s">
        <v>118</v>
      </c>
      <c r="D74" s="38"/>
      <c r="E74" s="38"/>
      <c r="F74" s="38"/>
      <c r="G74" s="38"/>
      <c r="H74" s="3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16</v>
      </c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379" t="str">
        <f>E7</f>
        <v>Rekonstrukce školní jídelny - výdejny - Gymnázium Polička</v>
      </c>
      <c r="F77" s="380"/>
      <c r="G77" s="380"/>
      <c r="H77" s="380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104</v>
      </c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60" t="str">
        <f>E9</f>
        <v>SO 01.3 - ZTI</v>
      </c>
      <c r="F79" s="378"/>
      <c r="G79" s="378"/>
      <c r="H79" s="378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1" t="s">
        <v>21</v>
      </c>
      <c r="D81" s="38"/>
      <c r="E81" s="38"/>
      <c r="F81" s="29" t="str">
        <f>F12</f>
        <v>Polička</v>
      </c>
      <c r="G81" s="38"/>
      <c r="H81" s="38"/>
      <c r="I81" s="31" t="s">
        <v>23</v>
      </c>
      <c r="J81" s="61">
        <f>IF(J12="","",J12)</f>
        <v>45947</v>
      </c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6.9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40.049999999999997" customHeight="1">
      <c r="A83" s="36"/>
      <c r="B83" s="37"/>
      <c r="C83" s="31" t="s">
        <v>24</v>
      </c>
      <c r="D83" s="38"/>
      <c r="E83" s="38"/>
      <c r="F83" s="29" t="str">
        <f>E15</f>
        <v>Gymnázium Polička, nábř.Svobody 306,572 01 Polička</v>
      </c>
      <c r="G83" s="38"/>
      <c r="H83" s="38"/>
      <c r="I83" s="31" t="s">
        <v>29</v>
      </c>
      <c r="J83" s="34" t="str">
        <f>E21</f>
        <v xml:space="preserve">KALVODA &amp; KOSNAR ARCHITEKTI </v>
      </c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5.15" customHeight="1">
      <c r="A84" s="36"/>
      <c r="B84" s="37"/>
      <c r="C84" s="31" t="s">
        <v>28</v>
      </c>
      <c r="D84" s="38"/>
      <c r="E84" s="38"/>
      <c r="F84" s="29" t="str">
        <f>IF(E18="","",E18)</f>
        <v xml:space="preserve">TSM Design s.r.o. , Srnská 46, Hlinsko 539 01 </v>
      </c>
      <c r="G84" s="38"/>
      <c r="H84" s="38"/>
      <c r="I84" s="31" t="s">
        <v>32</v>
      </c>
      <c r="J84" s="34" t="str">
        <f>E24</f>
        <v xml:space="preserve"> </v>
      </c>
      <c r="K84" s="38"/>
      <c r="L84" s="10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0.3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0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11" customFormat="1" ht="29.25" customHeight="1">
      <c r="A86" s="148"/>
      <c r="B86" s="149"/>
      <c r="C86" s="150" t="s">
        <v>119</v>
      </c>
      <c r="D86" s="151" t="s">
        <v>55</v>
      </c>
      <c r="E86" s="151" t="s">
        <v>51</v>
      </c>
      <c r="F86" s="151" t="s">
        <v>52</v>
      </c>
      <c r="G86" s="151" t="s">
        <v>120</v>
      </c>
      <c r="H86" s="151" t="s">
        <v>121</v>
      </c>
      <c r="I86" s="151" t="s">
        <v>122</v>
      </c>
      <c r="J86" s="151" t="s">
        <v>108</v>
      </c>
      <c r="K86" s="152" t="s">
        <v>123</v>
      </c>
      <c r="L86" s="153"/>
      <c r="M86" s="70" t="s">
        <v>19</v>
      </c>
      <c r="N86" s="71" t="s">
        <v>40</v>
      </c>
      <c r="O86" s="71" t="s">
        <v>124</v>
      </c>
      <c r="P86" s="71" t="s">
        <v>125</v>
      </c>
      <c r="Q86" s="71" t="s">
        <v>126</v>
      </c>
      <c r="R86" s="71" t="s">
        <v>127</v>
      </c>
      <c r="S86" s="71" t="s">
        <v>128</v>
      </c>
      <c r="T86" s="72" t="s">
        <v>129</v>
      </c>
      <c r="U86" s="148"/>
      <c r="V86" s="148"/>
      <c r="W86" s="148"/>
      <c r="X86" s="148"/>
      <c r="Y86" s="148"/>
      <c r="Z86" s="148"/>
      <c r="AA86" s="148"/>
      <c r="AB86" s="148"/>
      <c r="AC86" s="148"/>
      <c r="AD86" s="148"/>
      <c r="AE86" s="148"/>
    </row>
    <row r="87" spans="1:65" s="2" customFormat="1" ht="22.8" customHeight="1">
      <c r="A87" s="36"/>
      <c r="B87" s="37"/>
      <c r="C87" s="77" t="s">
        <v>130</v>
      </c>
      <c r="D87" s="38"/>
      <c r="E87" s="38"/>
      <c r="F87" s="38"/>
      <c r="G87" s="38"/>
      <c r="H87" s="38"/>
      <c r="I87" s="38"/>
      <c r="J87" s="154">
        <f>BK87</f>
        <v>153962</v>
      </c>
      <c r="K87" s="38"/>
      <c r="L87" s="41"/>
      <c r="M87" s="73"/>
      <c r="N87" s="155"/>
      <c r="O87" s="74"/>
      <c r="P87" s="156">
        <f>P88+P144+P154+P159</f>
        <v>0</v>
      </c>
      <c r="Q87" s="74"/>
      <c r="R87" s="156">
        <f>R88+R144+R154+R159</f>
        <v>0</v>
      </c>
      <c r="S87" s="74"/>
      <c r="T87" s="157">
        <f>T88+T144+T154+T159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9" t="s">
        <v>69</v>
      </c>
      <c r="AU87" s="19" t="s">
        <v>109</v>
      </c>
      <c r="BK87" s="158">
        <f>BK88+BK144+BK154+BK159</f>
        <v>153962</v>
      </c>
    </row>
    <row r="88" spans="1:65" s="12" customFormat="1" ht="25.95" customHeight="1">
      <c r="B88" s="159"/>
      <c r="C88" s="160"/>
      <c r="D88" s="161" t="s">
        <v>69</v>
      </c>
      <c r="E88" s="162" t="s">
        <v>965</v>
      </c>
      <c r="F88" s="162" t="s">
        <v>966</v>
      </c>
      <c r="G88" s="160"/>
      <c r="H88" s="160"/>
      <c r="I88" s="163"/>
      <c r="J88" s="164">
        <f>BK88</f>
        <v>108702</v>
      </c>
      <c r="K88" s="160"/>
      <c r="L88" s="165"/>
      <c r="M88" s="166"/>
      <c r="N88" s="167"/>
      <c r="O88" s="167"/>
      <c r="P88" s="168">
        <f>P89+P98+P119</f>
        <v>0</v>
      </c>
      <c r="Q88" s="167"/>
      <c r="R88" s="168">
        <f>R89+R98+R119</f>
        <v>0</v>
      </c>
      <c r="S88" s="167"/>
      <c r="T88" s="169">
        <f>T89+T98+T119</f>
        <v>0</v>
      </c>
      <c r="AR88" s="170" t="s">
        <v>78</v>
      </c>
      <c r="AT88" s="171" t="s">
        <v>69</v>
      </c>
      <c r="AU88" s="171" t="s">
        <v>70</v>
      </c>
      <c r="AY88" s="170" t="s">
        <v>133</v>
      </c>
      <c r="BK88" s="172">
        <f>BK89+BK98+BK119</f>
        <v>108702</v>
      </c>
    </row>
    <row r="89" spans="1:65" s="12" customFormat="1" ht="22.8" customHeight="1">
      <c r="B89" s="159"/>
      <c r="C89" s="160"/>
      <c r="D89" s="161" t="s">
        <v>69</v>
      </c>
      <c r="E89" s="173" t="s">
        <v>967</v>
      </c>
      <c r="F89" s="173" t="s">
        <v>968</v>
      </c>
      <c r="G89" s="160"/>
      <c r="H89" s="160"/>
      <c r="I89" s="163"/>
      <c r="J89" s="174">
        <f>BK89</f>
        <v>13202</v>
      </c>
      <c r="K89" s="160"/>
      <c r="L89" s="165"/>
      <c r="M89" s="166"/>
      <c r="N89" s="167"/>
      <c r="O89" s="167"/>
      <c r="P89" s="168">
        <f>SUM(P90:P97)</f>
        <v>0</v>
      </c>
      <c r="Q89" s="167"/>
      <c r="R89" s="168">
        <f>SUM(R90:R97)</f>
        <v>0</v>
      </c>
      <c r="S89" s="167"/>
      <c r="T89" s="169">
        <f>SUM(T90:T97)</f>
        <v>0</v>
      </c>
      <c r="AR89" s="170" t="s">
        <v>78</v>
      </c>
      <c r="AT89" s="171" t="s">
        <v>69</v>
      </c>
      <c r="AU89" s="171" t="s">
        <v>78</v>
      </c>
      <c r="AY89" s="170" t="s">
        <v>133</v>
      </c>
      <c r="BK89" s="172">
        <f>SUM(BK90:BK97)</f>
        <v>13202</v>
      </c>
    </row>
    <row r="90" spans="1:65" s="2" customFormat="1" ht="16.5" customHeight="1">
      <c r="A90" s="36"/>
      <c r="B90" s="37"/>
      <c r="C90" s="175" t="s">
        <v>78</v>
      </c>
      <c r="D90" s="175" t="s">
        <v>136</v>
      </c>
      <c r="E90" s="176" t="s">
        <v>969</v>
      </c>
      <c r="F90" s="177" t="s">
        <v>970</v>
      </c>
      <c r="G90" s="178" t="s">
        <v>186</v>
      </c>
      <c r="H90" s="179">
        <v>43.35</v>
      </c>
      <c r="I90" s="180">
        <v>250</v>
      </c>
      <c r="J90" s="181">
        <f>ROUND(I90*H90,2)</f>
        <v>10837.5</v>
      </c>
      <c r="K90" s="177" t="s">
        <v>19</v>
      </c>
      <c r="L90" s="41"/>
      <c r="M90" s="182" t="s">
        <v>19</v>
      </c>
      <c r="N90" s="183" t="s">
        <v>41</v>
      </c>
      <c r="O90" s="66"/>
      <c r="P90" s="184">
        <f>O90*H90</f>
        <v>0</v>
      </c>
      <c r="Q90" s="184">
        <v>0</v>
      </c>
      <c r="R90" s="184">
        <f>Q90*H90</f>
        <v>0</v>
      </c>
      <c r="S90" s="184">
        <v>0</v>
      </c>
      <c r="T90" s="185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86" t="s">
        <v>141</v>
      </c>
      <c r="AT90" s="186" t="s">
        <v>136</v>
      </c>
      <c r="AU90" s="186" t="s">
        <v>80</v>
      </c>
      <c r="AY90" s="19" t="s">
        <v>133</v>
      </c>
      <c r="BE90" s="187">
        <f>IF(N90="základní",J90,0)</f>
        <v>10837.5</v>
      </c>
      <c r="BF90" s="187">
        <f>IF(N90="snížená",J90,0)</f>
        <v>0</v>
      </c>
      <c r="BG90" s="187">
        <f>IF(N90="zákl. přenesená",J90,0)</f>
        <v>0</v>
      </c>
      <c r="BH90" s="187">
        <f>IF(N90="sníž. přenesená",J90,0)</f>
        <v>0</v>
      </c>
      <c r="BI90" s="187">
        <f>IF(N90="nulová",J90,0)</f>
        <v>0</v>
      </c>
      <c r="BJ90" s="19" t="s">
        <v>78</v>
      </c>
      <c r="BK90" s="187">
        <f>ROUND(I90*H90,2)</f>
        <v>10837.5</v>
      </c>
      <c r="BL90" s="19" t="s">
        <v>141</v>
      </c>
      <c r="BM90" s="186" t="s">
        <v>80</v>
      </c>
    </row>
    <row r="91" spans="1:65" s="2" customFormat="1">
      <c r="A91" s="36"/>
      <c r="B91" s="37"/>
      <c r="C91" s="38"/>
      <c r="D91" s="188" t="s">
        <v>143</v>
      </c>
      <c r="E91" s="38"/>
      <c r="F91" s="189" t="s">
        <v>970</v>
      </c>
      <c r="G91" s="38"/>
      <c r="H91" s="38"/>
      <c r="I91" s="190"/>
      <c r="J91" s="38"/>
      <c r="K91" s="38"/>
      <c r="L91" s="41"/>
      <c r="M91" s="191"/>
      <c r="N91" s="192"/>
      <c r="O91" s="66"/>
      <c r="P91" s="66"/>
      <c r="Q91" s="66"/>
      <c r="R91" s="66"/>
      <c r="S91" s="66"/>
      <c r="T91" s="67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143</v>
      </c>
      <c r="AU91" s="19" t="s">
        <v>80</v>
      </c>
    </row>
    <row r="92" spans="1:65" s="2" customFormat="1" ht="16.5" customHeight="1">
      <c r="A92" s="36"/>
      <c r="B92" s="37"/>
      <c r="C92" s="175" t="s">
        <v>80</v>
      </c>
      <c r="D92" s="175" t="s">
        <v>136</v>
      </c>
      <c r="E92" s="176" t="s">
        <v>971</v>
      </c>
      <c r="F92" s="177" t="s">
        <v>972</v>
      </c>
      <c r="G92" s="178" t="s">
        <v>186</v>
      </c>
      <c r="H92" s="179">
        <v>5.3</v>
      </c>
      <c r="I92" s="180">
        <v>260</v>
      </c>
      <c r="J92" s="181">
        <f>ROUND(I92*H92,2)</f>
        <v>1378</v>
      </c>
      <c r="K92" s="177" t="s">
        <v>19</v>
      </c>
      <c r="L92" s="41"/>
      <c r="M92" s="182" t="s">
        <v>19</v>
      </c>
      <c r="N92" s="183" t="s">
        <v>41</v>
      </c>
      <c r="O92" s="66"/>
      <c r="P92" s="184">
        <f>O92*H92</f>
        <v>0</v>
      </c>
      <c r="Q92" s="184">
        <v>0</v>
      </c>
      <c r="R92" s="184">
        <f>Q92*H92</f>
        <v>0</v>
      </c>
      <c r="S92" s="184">
        <v>0</v>
      </c>
      <c r="T92" s="185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6" t="s">
        <v>141</v>
      </c>
      <c r="AT92" s="186" t="s">
        <v>136</v>
      </c>
      <c r="AU92" s="186" t="s">
        <v>80</v>
      </c>
      <c r="AY92" s="19" t="s">
        <v>133</v>
      </c>
      <c r="BE92" s="187">
        <f>IF(N92="základní",J92,0)</f>
        <v>1378</v>
      </c>
      <c r="BF92" s="187">
        <f>IF(N92="snížená",J92,0)</f>
        <v>0</v>
      </c>
      <c r="BG92" s="187">
        <f>IF(N92="zákl. přenesená",J92,0)</f>
        <v>0</v>
      </c>
      <c r="BH92" s="187">
        <f>IF(N92="sníž. přenesená",J92,0)</f>
        <v>0</v>
      </c>
      <c r="BI92" s="187">
        <f>IF(N92="nulová",J92,0)</f>
        <v>0</v>
      </c>
      <c r="BJ92" s="19" t="s">
        <v>78</v>
      </c>
      <c r="BK92" s="187">
        <f>ROUND(I92*H92,2)</f>
        <v>1378</v>
      </c>
      <c r="BL92" s="19" t="s">
        <v>141</v>
      </c>
      <c r="BM92" s="186" t="s">
        <v>141</v>
      </c>
    </row>
    <row r="93" spans="1:65" s="2" customFormat="1">
      <c r="A93" s="36"/>
      <c r="B93" s="37"/>
      <c r="C93" s="38"/>
      <c r="D93" s="188" t="s">
        <v>143</v>
      </c>
      <c r="E93" s="38"/>
      <c r="F93" s="189" t="s">
        <v>972</v>
      </c>
      <c r="G93" s="38"/>
      <c r="H93" s="38"/>
      <c r="I93" s="190"/>
      <c r="J93" s="38"/>
      <c r="K93" s="38"/>
      <c r="L93" s="41"/>
      <c r="M93" s="191"/>
      <c r="N93" s="192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143</v>
      </c>
      <c r="AU93" s="19" t="s">
        <v>80</v>
      </c>
    </row>
    <row r="94" spans="1:65" s="2" customFormat="1" ht="16.5" customHeight="1">
      <c r="A94" s="36"/>
      <c r="B94" s="37"/>
      <c r="C94" s="175" t="s">
        <v>155</v>
      </c>
      <c r="D94" s="175" t="s">
        <v>136</v>
      </c>
      <c r="E94" s="176" t="s">
        <v>973</v>
      </c>
      <c r="F94" s="177" t="s">
        <v>974</v>
      </c>
      <c r="G94" s="178" t="s">
        <v>975</v>
      </c>
      <c r="H94" s="179">
        <v>1</v>
      </c>
      <c r="I94" s="180">
        <v>500</v>
      </c>
      <c r="J94" s="181">
        <f>ROUND(I94*H94,2)</f>
        <v>500</v>
      </c>
      <c r="K94" s="177" t="s">
        <v>19</v>
      </c>
      <c r="L94" s="41"/>
      <c r="M94" s="182" t="s">
        <v>19</v>
      </c>
      <c r="N94" s="183" t="s">
        <v>41</v>
      </c>
      <c r="O94" s="66"/>
      <c r="P94" s="184">
        <f>O94*H94</f>
        <v>0</v>
      </c>
      <c r="Q94" s="184">
        <v>0</v>
      </c>
      <c r="R94" s="184">
        <f>Q94*H94</f>
        <v>0</v>
      </c>
      <c r="S94" s="184">
        <v>0</v>
      </c>
      <c r="T94" s="185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86" t="s">
        <v>141</v>
      </c>
      <c r="AT94" s="186" t="s">
        <v>136</v>
      </c>
      <c r="AU94" s="186" t="s">
        <v>80</v>
      </c>
      <c r="AY94" s="19" t="s">
        <v>133</v>
      </c>
      <c r="BE94" s="187">
        <f>IF(N94="základní",J94,0)</f>
        <v>500</v>
      </c>
      <c r="BF94" s="187">
        <f>IF(N94="snížená",J94,0)</f>
        <v>0</v>
      </c>
      <c r="BG94" s="187">
        <f>IF(N94="zákl. přenesená",J94,0)</f>
        <v>0</v>
      </c>
      <c r="BH94" s="187">
        <f>IF(N94="sníž. přenesená",J94,0)</f>
        <v>0</v>
      </c>
      <c r="BI94" s="187">
        <f>IF(N94="nulová",J94,0)</f>
        <v>0</v>
      </c>
      <c r="BJ94" s="19" t="s">
        <v>78</v>
      </c>
      <c r="BK94" s="187">
        <f>ROUND(I94*H94,2)</f>
        <v>500</v>
      </c>
      <c r="BL94" s="19" t="s">
        <v>141</v>
      </c>
      <c r="BM94" s="186" t="s">
        <v>183</v>
      </c>
    </row>
    <row r="95" spans="1:65" s="2" customFormat="1">
      <c r="A95" s="36"/>
      <c r="B95" s="37"/>
      <c r="C95" s="38"/>
      <c r="D95" s="188" t="s">
        <v>143</v>
      </c>
      <c r="E95" s="38"/>
      <c r="F95" s="189" t="s">
        <v>974</v>
      </c>
      <c r="G95" s="38"/>
      <c r="H95" s="38"/>
      <c r="I95" s="190"/>
      <c r="J95" s="38"/>
      <c r="K95" s="38"/>
      <c r="L95" s="41"/>
      <c r="M95" s="191"/>
      <c r="N95" s="192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143</v>
      </c>
      <c r="AU95" s="19" t="s">
        <v>80</v>
      </c>
    </row>
    <row r="96" spans="1:65" s="2" customFormat="1" ht="16.5" customHeight="1">
      <c r="A96" s="36"/>
      <c r="B96" s="37"/>
      <c r="C96" s="175" t="s">
        <v>141</v>
      </c>
      <c r="D96" s="175" t="s">
        <v>136</v>
      </c>
      <c r="E96" s="176" t="s">
        <v>976</v>
      </c>
      <c r="F96" s="177" t="s">
        <v>977</v>
      </c>
      <c r="G96" s="178" t="s">
        <v>186</v>
      </c>
      <c r="H96" s="179">
        <v>48.65</v>
      </c>
      <c r="I96" s="180">
        <v>10</v>
      </c>
      <c r="J96" s="181">
        <f>ROUND(I96*H96,2)</f>
        <v>486.5</v>
      </c>
      <c r="K96" s="177" t="s">
        <v>19</v>
      </c>
      <c r="L96" s="41"/>
      <c r="M96" s="182" t="s">
        <v>19</v>
      </c>
      <c r="N96" s="183" t="s">
        <v>41</v>
      </c>
      <c r="O96" s="66"/>
      <c r="P96" s="184">
        <f>O96*H96</f>
        <v>0</v>
      </c>
      <c r="Q96" s="184">
        <v>0</v>
      </c>
      <c r="R96" s="184">
        <f>Q96*H96</f>
        <v>0</v>
      </c>
      <c r="S96" s="184">
        <v>0</v>
      </c>
      <c r="T96" s="185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86" t="s">
        <v>141</v>
      </c>
      <c r="AT96" s="186" t="s">
        <v>136</v>
      </c>
      <c r="AU96" s="186" t="s">
        <v>80</v>
      </c>
      <c r="AY96" s="19" t="s">
        <v>133</v>
      </c>
      <c r="BE96" s="187">
        <f>IF(N96="základní",J96,0)</f>
        <v>486.5</v>
      </c>
      <c r="BF96" s="187">
        <f>IF(N96="snížená",J96,0)</f>
        <v>0</v>
      </c>
      <c r="BG96" s="187">
        <f>IF(N96="zákl. přenesená",J96,0)</f>
        <v>0</v>
      </c>
      <c r="BH96" s="187">
        <f>IF(N96="sníž. přenesená",J96,0)</f>
        <v>0</v>
      </c>
      <c r="BI96" s="187">
        <f>IF(N96="nulová",J96,0)</f>
        <v>0</v>
      </c>
      <c r="BJ96" s="19" t="s">
        <v>78</v>
      </c>
      <c r="BK96" s="187">
        <f>ROUND(I96*H96,2)</f>
        <v>486.5</v>
      </c>
      <c r="BL96" s="19" t="s">
        <v>141</v>
      </c>
      <c r="BM96" s="186" t="s">
        <v>200</v>
      </c>
    </row>
    <row r="97" spans="1:65" s="2" customFormat="1">
      <c r="A97" s="36"/>
      <c r="B97" s="37"/>
      <c r="C97" s="38"/>
      <c r="D97" s="188" t="s">
        <v>143</v>
      </c>
      <c r="E97" s="38"/>
      <c r="F97" s="189" t="s">
        <v>977</v>
      </c>
      <c r="G97" s="38"/>
      <c r="H97" s="38"/>
      <c r="I97" s="190"/>
      <c r="J97" s="38"/>
      <c r="K97" s="38"/>
      <c r="L97" s="41"/>
      <c r="M97" s="191"/>
      <c r="N97" s="192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143</v>
      </c>
      <c r="AU97" s="19" t="s">
        <v>80</v>
      </c>
    </row>
    <row r="98" spans="1:65" s="12" customFormat="1" ht="22.8" customHeight="1">
      <c r="B98" s="159"/>
      <c r="C98" s="160"/>
      <c r="D98" s="161" t="s">
        <v>69</v>
      </c>
      <c r="E98" s="173" t="s">
        <v>978</v>
      </c>
      <c r="F98" s="173" t="s">
        <v>979</v>
      </c>
      <c r="G98" s="160"/>
      <c r="H98" s="160"/>
      <c r="I98" s="163"/>
      <c r="J98" s="174">
        <f>BK98</f>
        <v>37600</v>
      </c>
      <c r="K98" s="160"/>
      <c r="L98" s="165"/>
      <c r="M98" s="166"/>
      <c r="N98" s="167"/>
      <c r="O98" s="167"/>
      <c r="P98" s="168">
        <f>SUM(P99:P118)</f>
        <v>0</v>
      </c>
      <c r="Q98" s="167"/>
      <c r="R98" s="168">
        <f>SUM(R99:R118)</f>
        <v>0</v>
      </c>
      <c r="S98" s="167"/>
      <c r="T98" s="169">
        <f>SUM(T99:T118)</f>
        <v>0</v>
      </c>
      <c r="AR98" s="170" t="s">
        <v>78</v>
      </c>
      <c r="AT98" s="171" t="s">
        <v>69</v>
      </c>
      <c r="AU98" s="171" t="s">
        <v>78</v>
      </c>
      <c r="AY98" s="170" t="s">
        <v>133</v>
      </c>
      <c r="BK98" s="172">
        <f>SUM(BK99:BK118)</f>
        <v>37600</v>
      </c>
    </row>
    <row r="99" spans="1:65" s="2" customFormat="1" ht="16.5" customHeight="1">
      <c r="A99" s="36"/>
      <c r="B99" s="37"/>
      <c r="C99" s="175" t="s">
        <v>172</v>
      </c>
      <c r="D99" s="175" t="s">
        <v>136</v>
      </c>
      <c r="E99" s="176" t="s">
        <v>980</v>
      </c>
      <c r="F99" s="177" t="s">
        <v>981</v>
      </c>
      <c r="G99" s="178" t="s">
        <v>554</v>
      </c>
      <c r="H99" s="179">
        <v>4</v>
      </c>
      <c r="I99" s="180">
        <v>200</v>
      </c>
      <c r="J99" s="181">
        <f>ROUND(I99*H99,2)</f>
        <v>800</v>
      </c>
      <c r="K99" s="177" t="s">
        <v>19</v>
      </c>
      <c r="L99" s="41"/>
      <c r="M99" s="182" t="s">
        <v>19</v>
      </c>
      <c r="N99" s="183" t="s">
        <v>41</v>
      </c>
      <c r="O99" s="66"/>
      <c r="P99" s="184">
        <f>O99*H99</f>
        <v>0</v>
      </c>
      <c r="Q99" s="184">
        <v>0</v>
      </c>
      <c r="R99" s="184">
        <f>Q99*H99</f>
        <v>0</v>
      </c>
      <c r="S99" s="184">
        <v>0</v>
      </c>
      <c r="T99" s="185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86" t="s">
        <v>141</v>
      </c>
      <c r="AT99" s="186" t="s">
        <v>136</v>
      </c>
      <c r="AU99" s="186" t="s">
        <v>80</v>
      </c>
      <c r="AY99" s="19" t="s">
        <v>133</v>
      </c>
      <c r="BE99" s="187">
        <f>IF(N99="základní",J99,0)</f>
        <v>800</v>
      </c>
      <c r="BF99" s="187">
        <f>IF(N99="snížená",J99,0)</f>
        <v>0</v>
      </c>
      <c r="BG99" s="187">
        <f>IF(N99="zákl. přenesená",J99,0)</f>
        <v>0</v>
      </c>
      <c r="BH99" s="187">
        <f>IF(N99="sníž. přenesená",J99,0)</f>
        <v>0</v>
      </c>
      <c r="BI99" s="187">
        <f>IF(N99="nulová",J99,0)</f>
        <v>0</v>
      </c>
      <c r="BJ99" s="19" t="s">
        <v>78</v>
      </c>
      <c r="BK99" s="187">
        <f>ROUND(I99*H99,2)</f>
        <v>800</v>
      </c>
      <c r="BL99" s="19" t="s">
        <v>141</v>
      </c>
      <c r="BM99" s="186" t="s">
        <v>227</v>
      </c>
    </row>
    <row r="100" spans="1:65" s="2" customFormat="1">
      <c r="A100" s="36"/>
      <c r="B100" s="37"/>
      <c r="C100" s="38"/>
      <c r="D100" s="188" t="s">
        <v>143</v>
      </c>
      <c r="E100" s="38"/>
      <c r="F100" s="189" t="s">
        <v>981</v>
      </c>
      <c r="G100" s="38"/>
      <c r="H100" s="38"/>
      <c r="I100" s="190"/>
      <c r="J100" s="38"/>
      <c r="K100" s="38"/>
      <c r="L100" s="41"/>
      <c r="M100" s="191"/>
      <c r="N100" s="192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143</v>
      </c>
      <c r="AU100" s="19" t="s">
        <v>80</v>
      </c>
    </row>
    <row r="101" spans="1:65" s="2" customFormat="1" ht="16.5" customHeight="1">
      <c r="A101" s="36"/>
      <c r="B101" s="37"/>
      <c r="C101" s="175" t="s">
        <v>183</v>
      </c>
      <c r="D101" s="175" t="s">
        <v>136</v>
      </c>
      <c r="E101" s="176" t="s">
        <v>982</v>
      </c>
      <c r="F101" s="177" t="s">
        <v>983</v>
      </c>
      <c r="G101" s="178" t="s">
        <v>554</v>
      </c>
      <c r="H101" s="179">
        <v>3</v>
      </c>
      <c r="I101" s="180">
        <v>200</v>
      </c>
      <c r="J101" s="181">
        <f>ROUND(I101*H101,2)</f>
        <v>600</v>
      </c>
      <c r="K101" s="177" t="s">
        <v>19</v>
      </c>
      <c r="L101" s="41"/>
      <c r="M101" s="182" t="s">
        <v>19</v>
      </c>
      <c r="N101" s="183" t="s">
        <v>41</v>
      </c>
      <c r="O101" s="66"/>
      <c r="P101" s="184">
        <f>O101*H101</f>
        <v>0</v>
      </c>
      <c r="Q101" s="184">
        <v>0</v>
      </c>
      <c r="R101" s="184">
        <f>Q101*H101</f>
        <v>0</v>
      </c>
      <c r="S101" s="184">
        <v>0</v>
      </c>
      <c r="T101" s="185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86" t="s">
        <v>141</v>
      </c>
      <c r="AT101" s="186" t="s">
        <v>136</v>
      </c>
      <c r="AU101" s="186" t="s">
        <v>80</v>
      </c>
      <c r="AY101" s="19" t="s">
        <v>133</v>
      </c>
      <c r="BE101" s="187">
        <f>IF(N101="základní",J101,0)</f>
        <v>600</v>
      </c>
      <c r="BF101" s="187">
        <f>IF(N101="snížená",J101,0)</f>
        <v>0</v>
      </c>
      <c r="BG101" s="187">
        <f>IF(N101="zákl. přenesená",J101,0)</f>
        <v>0</v>
      </c>
      <c r="BH101" s="187">
        <f>IF(N101="sníž. přenesená",J101,0)</f>
        <v>0</v>
      </c>
      <c r="BI101" s="187">
        <f>IF(N101="nulová",J101,0)</f>
        <v>0</v>
      </c>
      <c r="BJ101" s="19" t="s">
        <v>78</v>
      </c>
      <c r="BK101" s="187">
        <f>ROUND(I101*H101,2)</f>
        <v>600</v>
      </c>
      <c r="BL101" s="19" t="s">
        <v>141</v>
      </c>
      <c r="BM101" s="186" t="s">
        <v>8</v>
      </c>
    </row>
    <row r="102" spans="1:65" s="2" customFormat="1">
      <c r="A102" s="36"/>
      <c r="B102" s="37"/>
      <c r="C102" s="38"/>
      <c r="D102" s="188" t="s">
        <v>143</v>
      </c>
      <c r="E102" s="38"/>
      <c r="F102" s="189" t="s">
        <v>983</v>
      </c>
      <c r="G102" s="38"/>
      <c r="H102" s="38"/>
      <c r="I102" s="190"/>
      <c r="J102" s="38"/>
      <c r="K102" s="38"/>
      <c r="L102" s="41"/>
      <c r="M102" s="191"/>
      <c r="N102" s="192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143</v>
      </c>
      <c r="AU102" s="19" t="s">
        <v>80</v>
      </c>
    </row>
    <row r="103" spans="1:65" s="2" customFormat="1" ht="16.5" customHeight="1">
      <c r="A103" s="36"/>
      <c r="B103" s="37"/>
      <c r="C103" s="175" t="s">
        <v>193</v>
      </c>
      <c r="D103" s="175" t="s">
        <v>136</v>
      </c>
      <c r="E103" s="176" t="s">
        <v>984</v>
      </c>
      <c r="F103" s="177" t="s">
        <v>985</v>
      </c>
      <c r="G103" s="178" t="s">
        <v>554</v>
      </c>
      <c r="H103" s="179">
        <v>1</v>
      </c>
      <c r="I103" s="180">
        <v>200</v>
      </c>
      <c r="J103" s="181">
        <f>ROUND(I103*H103,2)</f>
        <v>200</v>
      </c>
      <c r="K103" s="177" t="s">
        <v>19</v>
      </c>
      <c r="L103" s="41"/>
      <c r="M103" s="182" t="s">
        <v>19</v>
      </c>
      <c r="N103" s="183" t="s">
        <v>41</v>
      </c>
      <c r="O103" s="66"/>
      <c r="P103" s="184">
        <f>O103*H103</f>
        <v>0</v>
      </c>
      <c r="Q103" s="184">
        <v>0</v>
      </c>
      <c r="R103" s="184">
        <f>Q103*H103</f>
        <v>0</v>
      </c>
      <c r="S103" s="184">
        <v>0</v>
      </c>
      <c r="T103" s="185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6" t="s">
        <v>141</v>
      </c>
      <c r="AT103" s="186" t="s">
        <v>136</v>
      </c>
      <c r="AU103" s="186" t="s">
        <v>80</v>
      </c>
      <c r="AY103" s="19" t="s">
        <v>133</v>
      </c>
      <c r="BE103" s="187">
        <f>IF(N103="základní",J103,0)</f>
        <v>200</v>
      </c>
      <c r="BF103" s="187">
        <f>IF(N103="snížená",J103,0)</f>
        <v>0</v>
      </c>
      <c r="BG103" s="187">
        <f>IF(N103="zákl. přenesená",J103,0)</f>
        <v>0</v>
      </c>
      <c r="BH103" s="187">
        <f>IF(N103="sníž. přenesená",J103,0)</f>
        <v>0</v>
      </c>
      <c r="BI103" s="187">
        <f>IF(N103="nulová",J103,0)</f>
        <v>0</v>
      </c>
      <c r="BJ103" s="19" t="s">
        <v>78</v>
      </c>
      <c r="BK103" s="187">
        <f>ROUND(I103*H103,2)</f>
        <v>200</v>
      </c>
      <c r="BL103" s="19" t="s">
        <v>141</v>
      </c>
      <c r="BM103" s="186" t="s">
        <v>261</v>
      </c>
    </row>
    <row r="104" spans="1:65" s="2" customFormat="1">
      <c r="A104" s="36"/>
      <c r="B104" s="37"/>
      <c r="C104" s="38"/>
      <c r="D104" s="188" t="s">
        <v>143</v>
      </c>
      <c r="E104" s="38"/>
      <c r="F104" s="189" t="s">
        <v>985</v>
      </c>
      <c r="G104" s="38"/>
      <c r="H104" s="38"/>
      <c r="I104" s="190"/>
      <c r="J104" s="38"/>
      <c r="K104" s="38"/>
      <c r="L104" s="41"/>
      <c r="M104" s="191"/>
      <c r="N104" s="192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143</v>
      </c>
      <c r="AU104" s="19" t="s">
        <v>80</v>
      </c>
    </row>
    <row r="105" spans="1:65" s="2" customFormat="1" ht="16.5" customHeight="1">
      <c r="A105" s="36"/>
      <c r="B105" s="37"/>
      <c r="C105" s="175" t="s">
        <v>200</v>
      </c>
      <c r="D105" s="175" t="s">
        <v>136</v>
      </c>
      <c r="E105" s="176" t="s">
        <v>986</v>
      </c>
      <c r="F105" s="177" t="s">
        <v>987</v>
      </c>
      <c r="G105" s="178" t="s">
        <v>554</v>
      </c>
      <c r="H105" s="179">
        <v>1</v>
      </c>
      <c r="I105" s="180">
        <v>200</v>
      </c>
      <c r="J105" s="181">
        <f>ROUND(I105*H105,2)</f>
        <v>200</v>
      </c>
      <c r="K105" s="177" t="s">
        <v>19</v>
      </c>
      <c r="L105" s="41"/>
      <c r="M105" s="182" t="s">
        <v>19</v>
      </c>
      <c r="N105" s="183" t="s">
        <v>41</v>
      </c>
      <c r="O105" s="66"/>
      <c r="P105" s="184">
        <f>O105*H105</f>
        <v>0</v>
      </c>
      <c r="Q105" s="184">
        <v>0</v>
      </c>
      <c r="R105" s="184">
        <f>Q105*H105</f>
        <v>0</v>
      </c>
      <c r="S105" s="184">
        <v>0</v>
      </c>
      <c r="T105" s="185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86" t="s">
        <v>141</v>
      </c>
      <c r="AT105" s="186" t="s">
        <v>136</v>
      </c>
      <c r="AU105" s="186" t="s">
        <v>80</v>
      </c>
      <c r="AY105" s="19" t="s">
        <v>133</v>
      </c>
      <c r="BE105" s="187">
        <f>IF(N105="základní",J105,0)</f>
        <v>200</v>
      </c>
      <c r="BF105" s="187">
        <f>IF(N105="snížená",J105,0)</f>
        <v>0</v>
      </c>
      <c r="BG105" s="187">
        <f>IF(N105="zákl. přenesená",J105,0)</f>
        <v>0</v>
      </c>
      <c r="BH105" s="187">
        <f>IF(N105="sníž. přenesená",J105,0)</f>
        <v>0</v>
      </c>
      <c r="BI105" s="187">
        <f>IF(N105="nulová",J105,0)</f>
        <v>0</v>
      </c>
      <c r="BJ105" s="19" t="s">
        <v>78</v>
      </c>
      <c r="BK105" s="187">
        <f>ROUND(I105*H105,2)</f>
        <v>200</v>
      </c>
      <c r="BL105" s="19" t="s">
        <v>141</v>
      </c>
      <c r="BM105" s="186" t="s">
        <v>252</v>
      </c>
    </row>
    <row r="106" spans="1:65" s="2" customFormat="1">
      <c r="A106" s="36"/>
      <c r="B106" s="37"/>
      <c r="C106" s="38"/>
      <c r="D106" s="188" t="s">
        <v>143</v>
      </c>
      <c r="E106" s="38"/>
      <c r="F106" s="189" t="s">
        <v>987</v>
      </c>
      <c r="G106" s="38"/>
      <c r="H106" s="38"/>
      <c r="I106" s="190"/>
      <c r="J106" s="38"/>
      <c r="K106" s="38"/>
      <c r="L106" s="41"/>
      <c r="M106" s="191"/>
      <c r="N106" s="192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143</v>
      </c>
      <c r="AU106" s="19" t="s">
        <v>80</v>
      </c>
    </row>
    <row r="107" spans="1:65" s="2" customFormat="1" ht="16.5" customHeight="1">
      <c r="A107" s="36"/>
      <c r="B107" s="37"/>
      <c r="C107" s="175" t="s">
        <v>134</v>
      </c>
      <c r="D107" s="175" t="s">
        <v>136</v>
      </c>
      <c r="E107" s="176" t="s">
        <v>988</v>
      </c>
      <c r="F107" s="177" t="s">
        <v>989</v>
      </c>
      <c r="G107" s="178" t="s">
        <v>554</v>
      </c>
      <c r="H107" s="179">
        <v>1</v>
      </c>
      <c r="I107" s="180">
        <v>600</v>
      </c>
      <c r="J107" s="181">
        <f>ROUND(I107*H107,2)</f>
        <v>600</v>
      </c>
      <c r="K107" s="177" t="s">
        <v>19</v>
      </c>
      <c r="L107" s="41"/>
      <c r="M107" s="182" t="s">
        <v>19</v>
      </c>
      <c r="N107" s="183" t="s">
        <v>41</v>
      </c>
      <c r="O107" s="66"/>
      <c r="P107" s="184">
        <f>O107*H107</f>
        <v>0</v>
      </c>
      <c r="Q107" s="184">
        <v>0</v>
      </c>
      <c r="R107" s="184">
        <f>Q107*H107</f>
        <v>0</v>
      </c>
      <c r="S107" s="184">
        <v>0</v>
      </c>
      <c r="T107" s="185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6" t="s">
        <v>141</v>
      </c>
      <c r="AT107" s="186" t="s">
        <v>136</v>
      </c>
      <c r="AU107" s="186" t="s">
        <v>80</v>
      </c>
      <c r="AY107" s="19" t="s">
        <v>133</v>
      </c>
      <c r="BE107" s="187">
        <f>IF(N107="základní",J107,0)</f>
        <v>600</v>
      </c>
      <c r="BF107" s="187">
        <f>IF(N107="snížená",J107,0)</f>
        <v>0</v>
      </c>
      <c r="BG107" s="187">
        <f>IF(N107="zákl. přenesená",J107,0)</f>
        <v>0</v>
      </c>
      <c r="BH107" s="187">
        <f>IF(N107="sníž. přenesená",J107,0)</f>
        <v>0</v>
      </c>
      <c r="BI107" s="187">
        <f>IF(N107="nulová",J107,0)</f>
        <v>0</v>
      </c>
      <c r="BJ107" s="19" t="s">
        <v>78</v>
      </c>
      <c r="BK107" s="187">
        <f>ROUND(I107*H107,2)</f>
        <v>600</v>
      </c>
      <c r="BL107" s="19" t="s">
        <v>141</v>
      </c>
      <c r="BM107" s="186" t="s">
        <v>286</v>
      </c>
    </row>
    <row r="108" spans="1:65" s="2" customFormat="1">
      <c r="A108" s="36"/>
      <c r="B108" s="37"/>
      <c r="C108" s="38"/>
      <c r="D108" s="188" t="s">
        <v>143</v>
      </c>
      <c r="E108" s="38"/>
      <c r="F108" s="189" t="s">
        <v>989</v>
      </c>
      <c r="G108" s="38"/>
      <c r="H108" s="38"/>
      <c r="I108" s="190"/>
      <c r="J108" s="38"/>
      <c r="K108" s="38"/>
      <c r="L108" s="41"/>
      <c r="M108" s="191"/>
      <c r="N108" s="192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143</v>
      </c>
      <c r="AU108" s="19" t="s">
        <v>80</v>
      </c>
    </row>
    <row r="109" spans="1:65" s="2" customFormat="1" ht="16.5" customHeight="1">
      <c r="A109" s="36"/>
      <c r="B109" s="37"/>
      <c r="C109" s="175" t="s">
        <v>227</v>
      </c>
      <c r="D109" s="175" t="s">
        <v>136</v>
      </c>
      <c r="E109" s="176" t="s">
        <v>990</v>
      </c>
      <c r="F109" s="177" t="s">
        <v>991</v>
      </c>
      <c r="G109" s="178" t="s">
        <v>554</v>
      </c>
      <c r="H109" s="179">
        <v>1</v>
      </c>
      <c r="I109" s="180">
        <v>800</v>
      </c>
      <c r="J109" s="181">
        <f>ROUND(I109*H109,2)</f>
        <v>800</v>
      </c>
      <c r="K109" s="177" t="s">
        <v>19</v>
      </c>
      <c r="L109" s="41"/>
      <c r="M109" s="182" t="s">
        <v>19</v>
      </c>
      <c r="N109" s="183" t="s">
        <v>41</v>
      </c>
      <c r="O109" s="66"/>
      <c r="P109" s="184">
        <f>O109*H109</f>
        <v>0</v>
      </c>
      <c r="Q109" s="184">
        <v>0</v>
      </c>
      <c r="R109" s="184">
        <f>Q109*H109</f>
        <v>0</v>
      </c>
      <c r="S109" s="184">
        <v>0</v>
      </c>
      <c r="T109" s="185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86" t="s">
        <v>141</v>
      </c>
      <c r="AT109" s="186" t="s">
        <v>136</v>
      </c>
      <c r="AU109" s="186" t="s">
        <v>80</v>
      </c>
      <c r="AY109" s="19" t="s">
        <v>133</v>
      </c>
      <c r="BE109" s="187">
        <f>IF(N109="základní",J109,0)</f>
        <v>800</v>
      </c>
      <c r="BF109" s="187">
        <f>IF(N109="snížená",J109,0)</f>
        <v>0</v>
      </c>
      <c r="BG109" s="187">
        <f>IF(N109="zákl. přenesená",J109,0)</f>
        <v>0</v>
      </c>
      <c r="BH109" s="187">
        <f>IF(N109="sníž. přenesená",J109,0)</f>
        <v>0</v>
      </c>
      <c r="BI109" s="187">
        <f>IF(N109="nulová",J109,0)</f>
        <v>0</v>
      </c>
      <c r="BJ109" s="19" t="s">
        <v>78</v>
      </c>
      <c r="BK109" s="187">
        <f>ROUND(I109*H109,2)</f>
        <v>800</v>
      </c>
      <c r="BL109" s="19" t="s">
        <v>141</v>
      </c>
      <c r="BM109" s="186" t="s">
        <v>302</v>
      </c>
    </row>
    <row r="110" spans="1:65" s="2" customFormat="1">
      <c r="A110" s="36"/>
      <c r="B110" s="37"/>
      <c r="C110" s="38"/>
      <c r="D110" s="188" t="s">
        <v>143</v>
      </c>
      <c r="E110" s="38"/>
      <c r="F110" s="189" t="s">
        <v>991</v>
      </c>
      <c r="G110" s="38"/>
      <c r="H110" s="38"/>
      <c r="I110" s="190"/>
      <c r="J110" s="38"/>
      <c r="K110" s="38"/>
      <c r="L110" s="41"/>
      <c r="M110" s="191"/>
      <c r="N110" s="192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143</v>
      </c>
      <c r="AU110" s="19" t="s">
        <v>80</v>
      </c>
    </row>
    <row r="111" spans="1:65" s="2" customFormat="1" ht="16.5" customHeight="1">
      <c r="A111" s="36"/>
      <c r="B111" s="37"/>
      <c r="C111" s="175" t="s">
        <v>233</v>
      </c>
      <c r="D111" s="175" t="s">
        <v>136</v>
      </c>
      <c r="E111" s="176" t="s">
        <v>992</v>
      </c>
      <c r="F111" s="177" t="s">
        <v>993</v>
      </c>
      <c r="G111" s="178" t="s">
        <v>554</v>
      </c>
      <c r="H111" s="179">
        <v>1</v>
      </c>
      <c r="I111" s="180">
        <v>2500</v>
      </c>
      <c r="J111" s="181">
        <f>ROUND(I111*H111,2)</f>
        <v>2500</v>
      </c>
      <c r="K111" s="177" t="s">
        <v>19</v>
      </c>
      <c r="L111" s="41"/>
      <c r="M111" s="182" t="s">
        <v>19</v>
      </c>
      <c r="N111" s="183" t="s">
        <v>41</v>
      </c>
      <c r="O111" s="66"/>
      <c r="P111" s="184">
        <f>O111*H111</f>
        <v>0</v>
      </c>
      <c r="Q111" s="184">
        <v>0</v>
      </c>
      <c r="R111" s="184">
        <f>Q111*H111</f>
        <v>0</v>
      </c>
      <c r="S111" s="184">
        <v>0</v>
      </c>
      <c r="T111" s="185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86" t="s">
        <v>141</v>
      </c>
      <c r="AT111" s="186" t="s">
        <v>136</v>
      </c>
      <c r="AU111" s="186" t="s">
        <v>80</v>
      </c>
      <c r="AY111" s="19" t="s">
        <v>133</v>
      </c>
      <c r="BE111" s="187">
        <f>IF(N111="základní",J111,0)</f>
        <v>2500</v>
      </c>
      <c r="BF111" s="187">
        <f>IF(N111="snížená",J111,0)</f>
        <v>0</v>
      </c>
      <c r="BG111" s="187">
        <f>IF(N111="zákl. přenesená",J111,0)</f>
        <v>0</v>
      </c>
      <c r="BH111" s="187">
        <f>IF(N111="sníž. přenesená",J111,0)</f>
        <v>0</v>
      </c>
      <c r="BI111" s="187">
        <f>IF(N111="nulová",J111,0)</f>
        <v>0</v>
      </c>
      <c r="BJ111" s="19" t="s">
        <v>78</v>
      </c>
      <c r="BK111" s="187">
        <f>ROUND(I111*H111,2)</f>
        <v>2500</v>
      </c>
      <c r="BL111" s="19" t="s">
        <v>141</v>
      </c>
      <c r="BM111" s="186" t="s">
        <v>472</v>
      </c>
    </row>
    <row r="112" spans="1:65" s="2" customFormat="1">
      <c r="A112" s="36"/>
      <c r="B112" s="37"/>
      <c r="C112" s="38"/>
      <c r="D112" s="188" t="s">
        <v>143</v>
      </c>
      <c r="E112" s="38"/>
      <c r="F112" s="189" t="s">
        <v>993</v>
      </c>
      <c r="G112" s="38"/>
      <c r="H112" s="38"/>
      <c r="I112" s="190"/>
      <c r="J112" s="38"/>
      <c r="K112" s="38"/>
      <c r="L112" s="41"/>
      <c r="M112" s="191"/>
      <c r="N112" s="192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143</v>
      </c>
      <c r="AU112" s="19" t="s">
        <v>80</v>
      </c>
    </row>
    <row r="113" spans="1:65" s="2" customFormat="1" ht="16.5" customHeight="1">
      <c r="A113" s="36"/>
      <c r="B113" s="37"/>
      <c r="C113" s="175" t="s">
        <v>8</v>
      </c>
      <c r="D113" s="175" t="s">
        <v>136</v>
      </c>
      <c r="E113" s="176" t="s">
        <v>994</v>
      </c>
      <c r="F113" s="177" t="s">
        <v>995</v>
      </c>
      <c r="G113" s="178" t="s">
        <v>554</v>
      </c>
      <c r="H113" s="179">
        <v>1</v>
      </c>
      <c r="I113" s="180">
        <v>300</v>
      </c>
      <c r="J113" s="181">
        <f>ROUND(I113*H113,2)</f>
        <v>300</v>
      </c>
      <c r="K113" s="177" t="s">
        <v>19</v>
      </c>
      <c r="L113" s="41"/>
      <c r="M113" s="182" t="s">
        <v>19</v>
      </c>
      <c r="N113" s="183" t="s">
        <v>41</v>
      </c>
      <c r="O113" s="66"/>
      <c r="P113" s="184">
        <f>O113*H113</f>
        <v>0</v>
      </c>
      <c r="Q113" s="184">
        <v>0</v>
      </c>
      <c r="R113" s="184">
        <f>Q113*H113</f>
        <v>0</v>
      </c>
      <c r="S113" s="184">
        <v>0</v>
      </c>
      <c r="T113" s="185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86" t="s">
        <v>141</v>
      </c>
      <c r="AT113" s="186" t="s">
        <v>136</v>
      </c>
      <c r="AU113" s="186" t="s">
        <v>80</v>
      </c>
      <c r="AY113" s="19" t="s">
        <v>133</v>
      </c>
      <c r="BE113" s="187">
        <f>IF(N113="základní",J113,0)</f>
        <v>300</v>
      </c>
      <c r="BF113" s="187">
        <f>IF(N113="snížená",J113,0)</f>
        <v>0</v>
      </c>
      <c r="BG113" s="187">
        <f>IF(N113="zákl. přenesená",J113,0)</f>
        <v>0</v>
      </c>
      <c r="BH113" s="187">
        <f>IF(N113="sníž. přenesená",J113,0)</f>
        <v>0</v>
      </c>
      <c r="BI113" s="187">
        <f>IF(N113="nulová",J113,0)</f>
        <v>0</v>
      </c>
      <c r="BJ113" s="19" t="s">
        <v>78</v>
      </c>
      <c r="BK113" s="187">
        <f>ROUND(I113*H113,2)</f>
        <v>300</v>
      </c>
      <c r="BL113" s="19" t="s">
        <v>141</v>
      </c>
      <c r="BM113" s="186" t="s">
        <v>489</v>
      </c>
    </row>
    <row r="114" spans="1:65" s="2" customFormat="1">
      <c r="A114" s="36"/>
      <c r="B114" s="37"/>
      <c r="C114" s="38"/>
      <c r="D114" s="188" t="s">
        <v>143</v>
      </c>
      <c r="E114" s="38"/>
      <c r="F114" s="189" t="s">
        <v>995</v>
      </c>
      <c r="G114" s="38"/>
      <c r="H114" s="38"/>
      <c r="I114" s="190"/>
      <c r="J114" s="38"/>
      <c r="K114" s="38"/>
      <c r="L114" s="41"/>
      <c r="M114" s="191"/>
      <c r="N114" s="192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143</v>
      </c>
      <c r="AU114" s="19" t="s">
        <v>80</v>
      </c>
    </row>
    <row r="115" spans="1:65" s="2" customFormat="1" ht="16.5" customHeight="1">
      <c r="A115" s="36"/>
      <c r="B115" s="37"/>
      <c r="C115" s="175" t="s">
        <v>249</v>
      </c>
      <c r="D115" s="175" t="s">
        <v>136</v>
      </c>
      <c r="E115" s="176" t="s">
        <v>996</v>
      </c>
      <c r="F115" s="177" t="s">
        <v>997</v>
      </c>
      <c r="G115" s="178" t="s">
        <v>554</v>
      </c>
      <c r="H115" s="179">
        <v>1</v>
      </c>
      <c r="I115" s="180">
        <v>25000</v>
      </c>
      <c r="J115" s="181">
        <f>ROUND(I115*H115,2)</f>
        <v>25000</v>
      </c>
      <c r="K115" s="177" t="s">
        <v>19</v>
      </c>
      <c r="L115" s="41"/>
      <c r="M115" s="182" t="s">
        <v>19</v>
      </c>
      <c r="N115" s="183" t="s">
        <v>41</v>
      </c>
      <c r="O115" s="66"/>
      <c r="P115" s="184">
        <f>O115*H115</f>
        <v>0</v>
      </c>
      <c r="Q115" s="184">
        <v>0</v>
      </c>
      <c r="R115" s="184">
        <f>Q115*H115</f>
        <v>0</v>
      </c>
      <c r="S115" s="184">
        <v>0</v>
      </c>
      <c r="T115" s="185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86" t="s">
        <v>141</v>
      </c>
      <c r="AT115" s="186" t="s">
        <v>136</v>
      </c>
      <c r="AU115" s="186" t="s">
        <v>80</v>
      </c>
      <c r="AY115" s="19" t="s">
        <v>133</v>
      </c>
      <c r="BE115" s="187">
        <f>IF(N115="základní",J115,0)</f>
        <v>25000</v>
      </c>
      <c r="BF115" s="187">
        <f>IF(N115="snížená",J115,0)</f>
        <v>0</v>
      </c>
      <c r="BG115" s="187">
        <f>IF(N115="zákl. přenesená",J115,0)</f>
        <v>0</v>
      </c>
      <c r="BH115" s="187">
        <f>IF(N115="sníž. přenesená",J115,0)</f>
        <v>0</v>
      </c>
      <c r="BI115" s="187">
        <f>IF(N115="nulová",J115,0)</f>
        <v>0</v>
      </c>
      <c r="BJ115" s="19" t="s">
        <v>78</v>
      </c>
      <c r="BK115" s="187">
        <f>ROUND(I115*H115,2)</f>
        <v>25000</v>
      </c>
      <c r="BL115" s="19" t="s">
        <v>141</v>
      </c>
      <c r="BM115" s="186" t="s">
        <v>499</v>
      </c>
    </row>
    <row r="116" spans="1:65" s="2" customFormat="1">
      <c r="A116" s="36"/>
      <c r="B116" s="37"/>
      <c r="C116" s="38"/>
      <c r="D116" s="188" t="s">
        <v>143</v>
      </c>
      <c r="E116" s="38"/>
      <c r="F116" s="189" t="s">
        <v>997</v>
      </c>
      <c r="G116" s="38"/>
      <c r="H116" s="38"/>
      <c r="I116" s="190"/>
      <c r="J116" s="38"/>
      <c r="K116" s="38"/>
      <c r="L116" s="41"/>
      <c r="M116" s="191"/>
      <c r="N116" s="192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143</v>
      </c>
      <c r="AU116" s="19" t="s">
        <v>80</v>
      </c>
    </row>
    <row r="117" spans="1:65" s="2" customFormat="1" ht="16.5" customHeight="1">
      <c r="A117" s="36"/>
      <c r="B117" s="37"/>
      <c r="C117" s="175" t="s">
        <v>261</v>
      </c>
      <c r="D117" s="175" t="s">
        <v>136</v>
      </c>
      <c r="E117" s="176" t="s">
        <v>998</v>
      </c>
      <c r="F117" s="177" t="s">
        <v>999</v>
      </c>
      <c r="G117" s="178" t="s">
        <v>554</v>
      </c>
      <c r="H117" s="179">
        <v>1</v>
      </c>
      <c r="I117" s="180">
        <v>6600</v>
      </c>
      <c r="J117" s="181">
        <f>ROUND(I117*H117,2)</f>
        <v>6600</v>
      </c>
      <c r="K117" s="177" t="s">
        <v>19</v>
      </c>
      <c r="L117" s="41"/>
      <c r="M117" s="182" t="s">
        <v>19</v>
      </c>
      <c r="N117" s="183" t="s">
        <v>41</v>
      </c>
      <c r="O117" s="66"/>
      <c r="P117" s="184">
        <f>O117*H117</f>
        <v>0</v>
      </c>
      <c r="Q117" s="184">
        <v>0</v>
      </c>
      <c r="R117" s="184">
        <f>Q117*H117</f>
        <v>0</v>
      </c>
      <c r="S117" s="184">
        <v>0</v>
      </c>
      <c r="T117" s="185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86" t="s">
        <v>141</v>
      </c>
      <c r="AT117" s="186" t="s">
        <v>136</v>
      </c>
      <c r="AU117" s="186" t="s">
        <v>80</v>
      </c>
      <c r="AY117" s="19" t="s">
        <v>133</v>
      </c>
      <c r="BE117" s="187">
        <f>IF(N117="základní",J117,0)</f>
        <v>6600</v>
      </c>
      <c r="BF117" s="187">
        <f>IF(N117="snížená",J117,0)</f>
        <v>0</v>
      </c>
      <c r="BG117" s="187">
        <f>IF(N117="zákl. přenesená",J117,0)</f>
        <v>0</v>
      </c>
      <c r="BH117" s="187">
        <f>IF(N117="sníž. přenesená",J117,0)</f>
        <v>0</v>
      </c>
      <c r="BI117" s="187">
        <f>IF(N117="nulová",J117,0)</f>
        <v>0</v>
      </c>
      <c r="BJ117" s="19" t="s">
        <v>78</v>
      </c>
      <c r="BK117" s="187">
        <f>ROUND(I117*H117,2)</f>
        <v>6600</v>
      </c>
      <c r="BL117" s="19" t="s">
        <v>141</v>
      </c>
      <c r="BM117" s="186" t="s">
        <v>508</v>
      </c>
    </row>
    <row r="118" spans="1:65" s="2" customFormat="1">
      <c r="A118" s="36"/>
      <c r="B118" s="37"/>
      <c r="C118" s="38"/>
      <c r="D118" s="188" t="s">
        <v>143</v>
      </c>
      <c r="E118" s="38"/>
      <c r="F118" s="189" t="s">
        <v>999</v>
      </c>
      <c r="G118" s="38"/>
      <c r="H118" s="38"/>
      <c r="I118" s="190"/>
      <c r="J118" s="38"/>
      <c r="K118" s="38"/>
      <c r="L118" s="41"/>
      <c r="M118" s="191"/>
      <c r="N118" s="192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143</v>
      </c>
      <c r="AU118" s="19" t="s">
        <v>80</v>
      </c>
    </row>
    <row r="119" spans="1:65" s="12" customFormat="1" ht="22.8" customHeight="1">
      <c r="B119" s="159"/>
      <c r="C119" s="160"/>
      <c r="D119" s="161" t="s">
        <v>69</v>
      </c>
      <c r="E119" s="173" t="s">
        <v>1000</v>
      </c>
      <c r="F119" s="173" t="s">
        <v>1001</v>
      </c>
      <c r="G119" s="160"/>
      <c r="H119" s="160"/>
      <c r="I119" s="163"/>
      <c r="J119" s="174">
        <f>BK119</f>
        <v>57900</v>
      </c>
      <c r="K119" s="160"/>
      <c r="L119" s="165"/>
      <c r="M119" s="166"/>
      <c r="N119" s="167"/>
      <c r="O119" s="167"/>
      <c r="P119" s="168">
        <f>SUM(P120:P143)</f>
        <v>0</v>
      </c>
      <c r="Q119" s="167"/>
      <c r="R119" s="168">
        <f>SUM(R120:R143)</f>
        <v>0</v>
      </c>
      <c r="S119" s="167"/>
      <c r="T119" s="169">
        <f>SUM(T120:T143)</f>
        <v>0</v>
      </c>
      <c r="AR119" s="170" t="s">
        <v>78</v>
      </c>
      <c r="AT119" s="171" t="s">
        <v>69</v>
      </c>
      <c r="AU119" s="171" t="s">
        <v>78</v>
      </c>
      <c r="AY119" s="170" t="s">
        <v>133</v>
      </c>
      <c r="BK119" s="172">
        <f>SUM(BK120:BK143)</f>
        <v>57900</v>
      </c>
    </row>
    <row r="120" spans="1:65" s="2" customFormat="1" ht="16.5" customHeight="1">
      <c r="A120" s="36"/>
      <c r="B120" s="37"/>
      <c r="C120" s="175" t="s">
        <v>267</v>
      </c>
      <c r="D120" s="175" t="s">
        <v>136</v>
      </c>
      <c r="E120" s="176" t="s">
        <v>1002</v>
      </c>
      <c r="F120" s="177" t="s">
        <v>1003</v>
      </c>
      <c r="G120" s="178" t="s">
        <v>975</v>
      </c>
      <c r="H120" s="179">
        <v>3</v>
      </c>
      <c r="I120" s="180">
        <v>3500</v>
      </c>
      <c r="J120" s="181">
        <f>ROUND(I120*H120,2)</f>
        <v>10500</v>
      </c>
      <c r="K120" s="177" t="s">
        <v>19</v>
      </c>
      <c r="L120" s="41"/>
      <c r="M120" s="182" t="s">
        <v>19</v>
      </c>
      <c r="N120" s="183" t="s">
        <v>41</v>
      </c>
      <c r="O120" s="66"/>
      <c r="P120" s="184">
        <f>O120*H120</f>
        <v>0</v>
      </c>
      <c r="Q120" s="184">
        <v>0</v>
      </c>
      <c r="R120" s="184">
        <f>Q120*H120</f>
        <v>0</v>
      </c>
      <c r="S120" s="184">
        <v>0</v>
      </c>
      <c r="T120" s="185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86" t="s">
        <v>141</v>
      </c>
      <c r="AT120" s="186" t="s">
        <v>136</v>
      </c>
      <c r="AU120" s="186" t="s">
        <v>80</v>
      </c>
      <c r="AY120" s="19" t="s">
        <v>133</v>
      </c>
      <c r="BE120" s="187">
        <f>IF(N120="základní",J120,0)</f>
        <v>10500</v>
      </c>
      <c r="BF120" s="187">
        <f>IF(N120="snížená",J120,0)</f>
        <v>0</v>
      </c>
      <c r="BG120" s="187">
        <f>IF(N120="zákl. přenesená",J120,0)</f>
        <v>0</v>
      </c>
      <c r="BH120" s="187">
        <f>IF(N120="sníž. přenesená",J120,0)</f>
        <v>0</v>
      </c>
      <c r="BI120" s="187">
        <f>IF(N120="nulová",J120,0)</f>
        <v>0</v>
      </c>
      <c r="BJ120" s="19" t="s">
        <v>78</v>
      </c>
      <c r="BK120" s="187">
        <f>ROUND(I120*H120,2)</f>
        <v>10500</v>
      </c>
      <c r="BL120" s="19" t="s">
        <v>141</v>
      </c>
      <c r="BM120" s="186" t="s">
        <v>519</v>
      </c>
    </row>
    <row r="121" spans="1:65" s="2" customFormat="1">
      <c r="A121" s="36"/>
      <c r="B121" s="37"/>
      <c r="C121" s="38"/>
      <c r="D121" s="188" t="s">
        <v>143</v>
      </c>
      <c r="E121" s="38"/>
      <c r="F121" s="189" t="s">
        <v>1003</v>
      </c>
      <c r="G121" s="38"/>
      <c r="H121" s="38"/>
      <c r="I121" s="190"/>
      <c r="J121" s="38"/>
      <c r="K121" s="38"/>
      <c r="L121" s="41"/>
      <c r="M121" s="191"/>
      <c r="N121" s="192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143</v>
      </c>
      <c r="AU121" s="19" t="s">
        <v>80</v>
      </c>
    </row>
    <row r="122" spans="1:65" s="2" customFormat="1" ht="16.5" customHeight="1">
      <c r="A122" s="36"/>
      <c r="B122" s="37"/>
      <c r="C122" s="175" t="s">
        <v>252</v>
      </c>
      <c r="D122" s="175" t="s">
        <v>136</v>
      </c>
      <c r="E122" s="176" t="s">
        <v>1004</v>
      </c>
      <c r="F122" s="177" t="s">
        <v>1005</v>
      </c>
      <c r="G122" s="178" t="s">
        <v>975</v>
      </c>
      <c r="H122" s="179">
        <v>2</v>
      </c>
      <c r="I122" s="180">
        <v>2500</v>
      </c>
      <c r="J122" s="181">
        <f>ROUND(I122*H122,2)</f>
        <v>5000</v>
      </c>
      <c r="K122" s="177" t="s">
        <v>19</v>
      </c>
      <c r="L122" s="41"/>
      <c r="M122" s="182" t="s">
        <v>19</v>
      </c>
      <c r="N122" s="183" t="s">
        <v>41</v>
      </c>
      <c r="O122" s="66"/>
      <c r="P122" s="184">
        <f>O122*H122</f>
        <v>0</v>
      </c>
      <c r="Q122" s="184">
        <v>0</v>
      </c>
      <c r="R122" s="184">
        <f>Q122*H122</f>
        <v>0</v>
      </c>
      <c r="S122" s="184">
        <v>0</v>
      </c>
      <c r="T122" s="185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86" t="s">
        <v>141</v>
      </c>
      <c r="AT122" s="186" t="s">
        <v>136</v>
      </c>
      <c r="AU122" s="186" t="s">
        <v>80</v>
      </c>
      <c r="AY122" s="19" t="s">
        <v>133</v>
      </c>
      <c r="BE122" s="187">
        <f>IF(N122="základní",J122,0)</f>
        <v>5000</v>
      </c>
      <c r="BF122" s="187">
        <f>IF(N122="snížená",J122,0)</f>
        <v>0</v>
      </c>
      <c r="BG122" s="187">
        <f>IF(N122="zákl. přenesená",J122,0)</f>
        <v>0</v>
      </c>
      <c r="BH122" s="187">
        <f>IF(N122="sníž. přenesená",J122,0)</f>
        <v>0</v>
      </c>
      <c r="BI122" s="187">
        <f>IF(N122="nulová",J122,0)</f>
        <v>0</v>
      </c>
      <c r="BJ122" s="19" t="s">
        <v>78</v>
      </c>
      <c r="BK122" s="187">
        <f>ROUND(I122*H122,2)</f>
        <v>5000</v>
      </c>
      <c r="BL122" s="19" t="s">
        <v>141</v>
      </c>
      <c r="BM122" s="186" t="s">
        <v>497</v>
      </c>
    </row>
    <row r="123" spans="1:65" s="2" customFormat="1">
      <c r="A123" s="36"/>
      <c r="B123" s="37"/>
      <c r="C123" s="38"/>
      <c r="D123" s="188" t="s">
        <v>143</v>
      </c>
      <c r="E123" s="38"/>
      <c r="F123" s="189" t="s">
        <v>1005</v>
      </c>
      <c r="G123" s="38"/>
      <c r="H123" s="38"/>
      <c r="I123" s="190"/>
      <c r="J123" s="38"/>
      <c r="K123" s="38"/>
      <c r="L123" s="41"/>
      <c r="M123" s="191"/>
      <c r="N123" s="192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143</v>
      </c>
      <c r="AU123" s="19" t="s">
        <v>80</v>
      </c>
    </row>
    <row r="124" spans="1:65" s="2" customFormat="1" ht="16.5" customHeight="1">
      <c r="A124" s="36"/>
      <c r="B124" s="37"/>
      <c r="C124" s="175" t="s">
        <v>525</v>
      </c>
      <c r="D124" s="175" t="s">
        <v>136</v>
      </c>
      <c r="E124" s="176" t="s">
        <v>1006</v>
      </c>
      <c r="F124" s="177" t="s">
        <v>1007</v>
      </c>
      <c r="G124" s="178" t="s">
        <v>975</v>
      </c>
      <c r="H124" s="179">
        <v>1</v>
      </c>
      <c r="I124" s="180">
        <v>1800</v>
      </c>
      <c r="J124" s="181">
        <f>ROUND(I124*H124,2)</f>
        <v>1800</v>
      </c>
      <c r="K124" s="177" t="s">
        <v>19</v>
      </c>
      <c r="L124" s="41"/>
      <c r="M124" s="182" t="s">
        <v>19</v>
      </c>
      <c r="N124" s="183" t="s">
        <v>41</v>
      </c>
      <c r="O124" s="66"/>
      <c r="P124" s="184">
        <f>O124*H124</f>
        <v>0</v>
      </c>
      <c r="Q124" s="184">
        <v>0</v>
      </c>
      <c r="R124" s="184">
        <f>Q124*H124</f>
        <v>0</v>
      </c>
      <c r="S124" s="184">
        <v>0</v>
      </c>
      <c r="T124" s="185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86" t="s">
        <v>141</v>
      </c>
      <c r="AT124" s="186" t="s">
        <v>136</v>
      </c>
      <c r="AU124" s="186" t="s">
        <v>80</v>
      </c>
      <c r="AY124" s="19" t="s">
        <v>133</v>
      </c>
      <c r="BE124" s="187">
        <f>IF(N124="základní",J124,0)</f>
        <v>1800</v>
      </c>
      <c r="BF124" s="187">
        <f>IF(N124="snížená",J124,0)</f>
        <v>0</v>
      </c>
      <c r="BG124" s="187">
        <f>IF(N124="zákl. přenesená",J124,0)</f>
        <v>0</v>
      </c>
      <c r="BH124" s="187">
        <f>IF(N124="sníž. přenesená",J124,0)</f>
        <v>0</v>
      </c>
      <c r="BI124" s="187">
        <f>IF(N124="nulová",J124,0)</f>
        <v>0</v>
      </c>
      <c r="BJ124" s="19" t="s">
        <v>78</v>
      </c>
      <c r="BK124" s="187">
        <f>ROUND(I124*H124,2)</f>
        <v>1800</v>
      </c>
      <c r="BL124" s="19" t="s">
        <v>141</v>
      </c>
      <c r="BM124" s="186" t="s">
        <v>1008</v>
      </c>
    </row>
    <row r="125" spans="1:65" s="2" customFormat="1">
      <c r="A125" s="36"/>
      <c r="B125" s="37"/>
      <c r="C125" s="38"/>
      <c r="D125" s="188" t="s">
        <v>143</v>
      </c>
      <c r="E125" s="38"/>
      <c r="F125" s="189" t="s">
        <v>1007</v>
      </c>
      <c r="G125" s="38"/>
      <c r="H125" s="38"/>
      <c r="I125" s="190"/>
      <c r="J125" s="38"/>
      <c r="K125" s="38"/>
      <c r="L125" s="41"/>
      <c r="M125" s="191"/>
      <c r="N125" s="192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143</v>
      </c>
      <c r="AU125" s="19" t="s">
        <v>80</v>
      </c>
    </row>
    <row r="126" spans="1:65" s="2" customFormat="1" ht="16.5" customHeight="1">
      <c r="A126" s="36"/>
      <c r="B126" s="37"/>
      <c r="C126" s="230" t="s">
        <v>497</v>
      </c>
      <c r="D126" s="230" t="s">
        <v>336</v>
      </c>
      <c r="E126" s="231" t="s">
        <v>1009</v>
      </c>
      <c r="F126" s="232" t="s">
        <v>1010</v>
      </c>
      <c r="G126" s="233" t="s">
        <v>19</v>
      </c>
      <c r="H126" s="234">
        <v>3</v>
      </c>
      <c r="I126" s="235">
        <v>2500</v>
      </c>
      <c r="J126" s="236">
        <f>ROUND(I126*H126,2)</f>
        <v>7500</v>
      </c>
      <c r="K126" s="232" t="s">
        <v>19</v>
      </c>
      <c r="L126" s="237"/>
      <c r="M126" s="238" t="s">
        <v>19</v>
      </c>
      <c r="N126" s="239" t="s">
        <v>41</v>
      </c>
      <c r="O126" s="66"/>
      <c r="P126" s="184">
        <f>O126*H126</f>
        <v>0</v>
      </c>
      <c r="Q126" s="184">
        <v>0</v>
      </c>
      <c r="R126" s="184">
        <f>Q126*H126</f>
        <v>0</v>
      </c>
      <c r="S126" s="184">
        <v>0</v>
      </c>
      <c r="T126" s="185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6" t="s">
        <v>200</v>
      </c>
      <c r="AT126" s="186" t="s">
        <v>336</v>
      </c>
      <c r="AU126" s="186" t="s">
        <v>80</v>
      </c>
      <c r="AY126" s="19" t="s">
        <v>133</v>
      </c>
      <c r="BE126" s="187">
        <f>IF(N126="základní",J126,0)</f>
        <v>7500</v>
      </c>
      <c r="BF126" s="187">
        <f>IF(N126="snížená",J126,0)</f>
        <v>0</v>
      </c>
      <c r="BG126" s="187">
        <f>IF(N126="zákl. přenesená",J126,0)</f>
        <v>0</v>
      </c>
      <c r="BH126" s="187">
        <f>IF(N126="sníž. přenesená",J126,0)</f>
        <v>0</v>
      </c>
      <c r="BI126" s="187">
        <f>IF(N126="nulová",J126,0)</f>
        <v>0</v>
      </c>
      <c r="BJ126" s="19" t="s">
        <v>78</v>
      </c>
      <c r="BK126" s="187">
        <f>ROUND(I126*H126,2)</f>
        <v>7500</v>
      </c>
      <c r="BL126" s="19" t="s">
        <v>141</v>
      </c>
      <c r="BM126" s="186" t="s">
        <v>1011</v>
      </c>
    </row>
    <row r="127" spans="1:65" s="2" customFormat="1">
      <c r="A127" s="36"/>
      <c r="B127" s="37"/>
      <c r="C127" s="38"/>
      <c r="D127" s="188" t="s">
        <v>143</v>
      </c>
      <c r="E127" s="38"/>
      <c r="F127" s="189" t="s">
        <v>1010</v>
      </c>
      <c r="G127" s="38"/>
      <c r="H127" s="38"/>
      <c r="I127" s="190"/>
      <c r="J127" s="38"/>
      <c r="K127" s="38"/>
      <c r="L127" s="41"/>
      <c r="M127" s="191"/>
      <c r="N127" s="192"/>
      <c r="O127" s="66"/>
      <c r="P127" s="66"/>
      <c r="Q127" s="66"/>
      <c r="R127" s="66"/>
      <c r="S127" s="66"/>
      <c r="T127" s="67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9" t="s">
        <v>143</v>
      </c>
      <c r="AU127" s="19" t="s">
        <v>80</v>
      </c>
    </row>
    <row r="128" spans="1:65" s="2" customFormat="1" ht="16.5" customHeight="1">
      <c r="A128" s="36"/>
      <c r="B128" s="37"/>
      <c r="C128" s="230" t="s">
        <v>537</v>
      </c>
      <c r="D128" s="230" t="s">
        <v>336</v>
      </c>
      <c r="E128" s="231" t="s">
        <v>1012</v>
      </c>
      <c r="F128" s="232" t="s">
        <v>1013</v>
      </c>
      <c r="G128" s="233" t="s">
        <v>19</v>
      </c>
      <c r="H128" s="234">
        <v>3</v>
      </c>
      <c r="I128" s="235">
        <v>1100</v>
      </c>
      <c r="J128" s="236">
        <f>ROUND(I128*H128,2)</f>
        <v>3300</v>
      </c>
      <c r="K128" s="232" t="s">
        <v>19</v>
      </c>
      <c r="L128" s="237"/>
      <c r="M128" s="238" t="s">
        <v>19</v>
      </c>
      <c r="N128" s="239" t="s">
        <v>41</v>
      </c>
      <c r="O128" s="66"/>
      <c r="P128" s="184">
        <f>O128*H128</f>
        <v>0</v>
      </c>
      <c r="Q128" s="184">
        <v>0</v>
      </c>
      <c r="R128" s="184">
        <f>Q128*H128</f>
        <v>0</v>
      </c>
      <c r="S128" s="184">
        <v>0</v>
      </c>
      <c r="T128" s="185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6" t="s">
        <v>200</v>
      </c>
      <c r="AT128" s="186" t="s">
        <v>336</v>
      </c>
      <c r="AU128" s="186" t="s">
        <v>80</v>
      </c>
      <c r="AY128" s="19" t="s">
        <v>133</v>
      </c>
      <c r="BE128" s="187">
        <f>IF(N128="základní",J128,0)</f>
        <v>3300</v>
      </c>
      <c r="BF128" s="187">
        <f>IF(N128="snížená",J128,0)</f>
        <v>0</v>
      </c>
      <c r="BG128" s="187">
        <f>IF(N128="zákl. přenesená",J128,0)</f>
        <v>0</v>
      </c>
      <c r="BH128" s="187">
        <f>IF(N128="sníž. přenesená",J128,0)</f>
        <v>0</v>
      </c>
      <c r="BI128" s="187">
        <f>IF(N128="nulová",J128,0)</f>
        <v>0</v>
      </c>
      <c r="BJ128" s="19" t="s">
        <v>78</v>
      </c>
      <c r="BK128" s="187">
        <f>ROUND(I128*H128,2)</f>
        <v>3300</v>
      </c>
      <c r="BL128" s="19" t="s">
        <v>141</v>
      </c>
      <c r="BM128" s="186" t="s">
        <v>1014</v>
      </c>
    </row>
    <row r="129" spans="1:65" s="2" customFormat="1">
      <c r="A129" s="36"/>
      <c r="B129" s="37"/>
      <c r="C129" s="38"/>
      <c r="D129" s="188" t="s">
        <v>143</v>
      </c>
      <c r="E129" s="38"/>
      <c r="F129" s="189" t="s">
        <v>1013</v>
      </c>
      <c r="G129" s="38"/>
      <c r="H129" s="38"/>
      <c r="I129" s="190"/>
      <c r="J129" s="38"/>
      <c r="K129" s="38"/>
      <c r="L129" s="41"/>
      <c r="M129" s="191"/>
      <c r="N129" s="192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143</v>
      </c>
      <c r="AU129" s="19" t="s">
        <v>80</v>
      </c>
    </row>
    <row r="130" spans="1:65" s="2" customFormat="1" ht="16.5" customHeight="1">
      <c r="A130" s="36"/>
      <c r="B130" s="37"/>
      <c r="C130" s="230" t="s">
        <v>543</v>
      </c>
      <c r="D130" s="230" t="s">
        <v>336</v>
      </c>
      <c r="E130" s="231" t="s">
        <v>1015</v>
      </c>
      <c r="F130" s="232" t="s">
        <v>1016</v>
      </c>
      <c r="G130" s="233" t="s">
        <v>19</v>
      </c>
      <c r="H130" s="234">
        <v>1</v>
      </c>
      <c r="I130" s="235">
        <v>2500</v>
      </c>
      <c r="J130" s="236">
        <f>ROUND(I130*H130,2)</f>
        <v>2500</v>
      </c>
      <c r="K130" s="232" t="s">
        <v>19</v>
      </c>
      <c r="L130" s="237"/>
      <c r="M130" s="238" t="s">
        <v>19</v>
      </c>
      <c r="N130" s="239" t="s">
        <v>41</v>
      </c>
      <c r="O130" s="66"/>
      <c r="P130" s="184">
        <f>O130*H130</f>
        <v>0</v>
      </c>
      <c r="Q130" s="184">
        <v>0</v>
      </c>
      <c r="R130" s="184">
        <f>Q130*H130</f>
        <v>0</v>
      </c>
      <c r="S130" s="184">
        <v>0</v>
      </c>
      <c r="T130" s="185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6" t="s">
        <v>200</v>
      </c>
      <c r="AT130" s="186" t="s">
        <v>336</v>
      </c>
      <c r="AU130" s="186" t="s">
        <v>80</v>
      </c>
      <c r="AY130" s="19" t="s">
        <v>133</v>
      </c>
      <c r="BE130" s="187">
        <f>IF(N130="základní",J130,0)</f>
        <v>2500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19" t="s">
        <v>78</v>
      </c>
      <c r="BK130" s="187">
        <f>ROUND(I130*H130,2)</f>
        <v>2500</v>
      </c>
      <c r="BL130" s="19" t="s">
        <v>141</v>
      </c>
      <c r="BM130" s="186" t="s">
        <v>1017</v>
      </c>
    </row>
    <row r="131" spans="1:65" s="2" customFormat="1">
      <c r="A131" s="36"/>
      <c r="B131" s="37"/>
      <c r="C131" s="38"/>
      <c r="D131" s="188" t="s">
        <v>143</v>
      </c>
      <c r="E131" s="38"/>
      <c r="F131" s="189" t="s">
        <v>1016</v>
      </c>
      <c r="G131" s="38"/>
      <c r="H131" s="38"/>
      <c r="I131" s="190"/>
      <c r="J131" s="38"/>
      <c r="K131" s="38"/>
      <c r="L131" s="41"/>
      <c r="M131" s="191"/>
      <c r="N131" s="192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143</v>
      </c>
      <c r="AU131" s="19" t="s">
        <v>80</v>
      </c>
    </row>
    <row r="132" spans="1:65" s="2" customFormat="1" ht="16.5" customHeight="1">
      <c r="A132" s="36"/>
      <c r="B132" s="37"/>
      <c r="C132" s="175" t="s">
        <v>280</v>
      </c>
      <c r="D132" s="175" t="s">
        <v>136</v>
      </c>
      <c r="E132" s="176" t="s">
        <v>1018</v>
      </c>
      <c r="F132" s="177" t="s">
        <v>1019</v>
      </c>
      <c r="G132" s="178" t="s">
        <v>975</v>
      </c>
      <c r="H132" s="179">
        <v>6</v>
      </c>
      <c r="I132" s="180">
        <v>300</v>
      </c>
      <c r="J132" s="181">
        <f>ROUND(I132*H132,2)</f>
        <v>1800</v>
      </c>
      <c r="K132" s="177" t="s">
        <v>19</v>
      </c>
      <c r="L132" s="41"/>
      <c r="M132" s="182" t="s">
        <v>19</v>
      </c>
      <c r="N132" s="183" t="s">
        <v>41</v>
      </c>
      <c r="O132" s="66"/>
      <c r="P132" s="184">
        <f>O132*H132</f>
        <v>0</v>
      </c>
      <c r="Q132" s="184">
        <v>0</v>
      </c>
      <c r="R132" s="184">
        <f>Q132*H132</f>
        <v>0</v>
      </c>
      <c r="S132" s="184">
        <v>0</v>
      </c>
      <c r="T132" s="185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6" t="s">
        <v>141</v>
      </c>
      <c r="AT132" s="186" t="s">
        <v>136</v>
      </c>
      <c r="AU132" s="186" t="s">
        <v>80</v>
      </c>
      <c r="AY132" s="19" t="s">
        <v>133</v>
      </c>
      <c r="BE132" s="187">
        <f>IF(N132="základní",J132,0)</f>
        <v>1800</v>
      </c>
      <c r="BF132" s="187">
        <f>IF(N132="snížená",J132,0)</f>
        <v>0</v>
      </c>
      <c r="BG132" s="187">
        <f>IF(N132="zákl. přenesená",J132,0)</f>
        <v>0</v>
      </c>
      <c r="BH132" s="187">
        <f>IF(N132="sníž. přenesená",J132,0)</f>
        <v>0</v>
      </c>
      <c r="BI132" s="187">
        <f>IF(N132="nulová",J132,0)</f>
        <v>0</v>
      </c>
      <c r="BJ132" s="19" t="s">
        <v>78</v>
      </c>
      <c r="BK132" s="187">
        <f>ROUND(I132*H132,2)</f>
        <v>1800</v>
      </c>
      <c r="BL132" s="19" t="s">
        <v>141</v>
      </c>
      <c r="BM132" s="186" t="s">
        <v>543</v>
      </c>
    </row>
    <row r="133" spans="1:65" s="2" customFormat="1">
      <c r="A133" s="36"/>
      <c r="B133" s="37"/>
      <c r="C133" s="38"/>
      <c r="D133" s="188" t="s">
        <v>143</v>
      </c>
      <c r="E133" s="38"/>
      <c r="F133" s="189" t="s">
        <v>1019</v>
      </c>
      <c r="G133" s="38"/>
      <c r="H133" s="38"/>
      <c r="I133" s="190"/>
      <c r="J133" s="38"/>
      <c r="K133" s="38"/>
      <c r="L133" s="41"/>
      <c r="M133" s="191"/>
      <c r="N133" s="192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143</v>
      </c>
      <c r="AU133" s="19" t="s">
        <v>80</v>
      </c>
    </row>
    <row r="134" spans="1:65" s="2" customFormat="1" ht="16.5" customHeight="1">
      <c r="A134" s="36"/>
      <c r="B134" s="37"/>
      <c r="C134" s="175" t="s">
        <v>293</v>
      </c>
      <c r="D134" s="175" t="s">
        <v>136</v>
      </c>
      <c r="E134" s="176" t="s">
        <v>1020</v>
      </c>
      <c r="F134" s="177" t="s">
        <v>1021</v>
      </c>
      <c r="G134" s="178" t="s">
        <v>975</v>
      </c>
      <c r="H134" s="179">
        <v>3</v>
      </c>
      <c r="I134" s="180">
        <v>500</v>
      </c>
      <c r="J134" s="181">
        <f>ROUND(I134*H134,2)</f>
        <v>1500</v>
      </c>
      <c r="K134" s="177" t="s">
        <v>19</v>
      </c>
      <c r="L134" s="41"/>
      <c r="M134" s="182" t="s">
        <v>19</v>
      </c>
      <c r="N134" s="183" t="s">
        <v>41</v>
      </c>
      <c r="O134" s="66"/>
      <c r="P134" s="184">
        <f>O134*H134</f>
        <v>0</v>
      </c>
      <c r="Q134" s="184">
        <v>0</v>
      </c>
      <c r="R134" s="184">
        <f>Q134*H134</f>
        <v>0</v>
      </c>
      <c r="S134" s="184">
        <v>0</v>
      </c>
      <c r="T134" s="185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6" t="s">
        <v>141</v>
      </c>
      <c r="AT134" s="186" t="s">
        <v>136</v>
      </c>
      <c r="AU134" s="186" t="s">
        <v>80</v>
      </c>
      <c r="AY134" s="19" t="s">
        <v>133</v>
      </c>
      <c r="BE134" s="187">
        <f>IF(N134="základní",J134,0)</f>
        <v>1500</v>
      </c>
      <c r="BF134" s="187">
        <f>IF(N134="snížená",J134,0)</f>
        <v>0</v>
      </c>
      <c r="BG134" s="187">
        <f>IF(N134="zákl. přenesená",J134,0)</f>
        <v>0</v>
      </c>
      <c r="BH134" s="187">
        <f>IF(N134="sníž. přenesená",J134,0)</f>
        <v>0</v>
      </c>
      <c r="BI134" s="187">
        <f>IF(N134="nulová",J134,0)</f>
        <v>0</v>
      </c>
      <c r="BJ134" s="19" t="s">
        <v>78</v>
      </c>
      <c r="BK134" s="187">
        <f>ROUND(I134*H134,2)</f>
        <v>1500</v>
      </c>
      <c r="BL134" s="19" t="s">
        <v>141</v>
      </c>
      <c r="BM134" s="186" t="s">
        <v>564</v>
      </c>
    </row>
    <row r="135" spans="1:65" s="2" customFormat="1">
      <c r="A135" s="36"/>
      <c r="B135" s="37"/>
      <c r="C135" s="38"/>
      <c r="D135" s="188" t="s">
        <v>143</v>
      </c>
      <c r="E135" s="38"/>
      <c r="F135" s="189" t="s">
        <v>1021</v>
      </c>
      <c r="G135" s="38"/>
      <c r="H135" s="38"/>
      <c r="I135" s="190"/>
      <c r="J135" s="38"/>
      <c r="K135" s="38"/>
      <c r="L135" s="41"/>
      <c r="M135" s="191"/>
      <c r="N135" s="192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9" t="s">
        <v>143</v>
      </c>
      <c r="AU135" s="19" t="s">
        <v>80</v>
      </c>
    </row>
    <row r="136" spans="1:65" s="2" customFormat="1" ht="16.5" customHeight="1">
      <c r="A136" s="36"/>
      <c r="B136" s="37"/>
      <c r="C136" s="175" t="s">
        <v>302</v>
      </c>
      <c r="D136" s="175" t="s">
        <v>136</v>
      </c>
      <c r="E136" s="176" t="s">
        <v>1022</v>
      </c>
      <c r="F136" s="177" t="s">
        <v>1023</v>
      </c>
      <c r="G136" s="178" t="s">
        <v>975</v>
      </c>
      <c r="H136" s="179">
        <v>3</v>
      </c>
      <c r="I136" s="180">
        <v>3500</v>
      </c>
      <c r="J136" s="181">
        <f>ROUND(I136*H136,2)</f>
        <v>10500</v>
      </c>
      <c r="K136" s="177" t="s">
        <v>19</v>
      </c>
      <c r="L136" s="41"/>
      <c r="M136" s="182" t="s">
        <v>19</v>
      </c>
      <c r="N136" s="183" t="s">
        <v>41</v>
      </c>
      <c r="O136" s="66"/>
      <c r="P136" s="184">
        <f>O136*H136</f>
        <v>0</v>
      </c>
      <c r="Q136" s="184">
        <v>0</v>
      </c>
      <c r="R136" s="184">
        <f>Q136*H136</f>
        <v>0</v>
      </c>
      <c r="S136" s="184">
        <v>0</v>
      </c>
      <c r="T136" s="185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6" t="s">
        <v>141</v>
      </c>
      <c r="AT136" s="186" t="s">
        <v>136</v>
      </c>
      <c r="AU136" s="186" t="s">
        <v>80</v>
      </c>
      <c r="AY136" s="19" t="s">
        <v>133</v>
      </c>
      <c r="BE136" s="187">
        <f>IF(N136="základní",J136,0)</f>
        <v>10500</v>
      </c>
      <c r="BF136" s="187">
        <f>IF(N136="snížená",J136,0)</f>
        <v>0</v>
      </c>
      <c r="BG136" s="187">
        <f>IF(N136="zákl. přenesená",J136,0)</f>
        <v>0</v>
      </c>
      <c r="BH136" s="187">
        <f>IF(N136="sníž. přenesená",J136,0)</f>
        <v>0</v>
      </c>
      <c r="BI136" s="187">
        <f>IF(N136="nulová",J136,0)</f>
        <v>0</v>
      </c>
      <c r="BJ136" s="19" t="s">
        <v>78</v>
      </c>
      <c r="BK136" s="187">
        <f>ROUND(I136*H136,2)</f>
        <v>10500</v>
      </c>
      <c r="BL136" s="19" t="s">
        <v>141</v>
      </c>
      <c r="BM136" s="186" t="s">
        <v>572</v>
      </c>
    </row>
    <row r="137" spans="1:65" s="2" customFormat="1">
      <c r="A137" s="36"/>
      <c r="B137" s="37"/>
      <c r="C137" s="38"/>
      <c r="D137" s="188" t="s">
        <v>143</v>
      </c>
      <c r="E137" s="38"/>
      <c r="F137" s="189" t="s">
        <v>1023</v>
      </c>
      <c r="G137" s="38"/>
      <c r="H137" s="38"/>
      <c r="I137" s="190"/>
      <c r="J137" s="38"/>
      <c r="K137" s="38"/>
      <c r="L137" s="41"/>
      <c r="M137" s="191"/>
      <c r="N137" s="192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9" t="s">
        <v>143</v>
      </c>
      <c r="AU137" s="19" t="s">
        <v>80</v>
      </c>
    </row>
    <row r="138" spans="1:65" s="2" customFormat="1" ht="16.5" customHeight="1">
      <c r="A138" s="36"/>
      <c r="B138" s="37"/>
      <c r="C138" s="175" t="s">
        <v>7</v>
      </c>
      <c r="D138" s="175" t="s">
        <v>136</v>
      </c>
      <c r="E138" s="176" t="s">
        <v>1018</v>
      </c>
      <c r="F138" s="177" t="s">
        <v>1019</v>
      </c>
      <c r="G138" s="178" t="s">
        <v>975</v>
      </c>
      <c r="H138" s="179">
        <v>6</v>
      </c>
      <c r="I138" s="180">
        <v>300</v>
      </c>
      <c r="J138" s="181">
        <f>ROUND(I138*H138,2)</f>
        <v>1800</v>
      </c>
      <c r="K138" s="177" t="s">
        <v>19</v>
      </c>
      <c r="L138" s="41"/>
      <c r="M138" s="182" t="s">
        <v>19</v>
      </c>
      <c r="N138" s="183" t="s">
        <v>41</v>
      </c>
      <c r="O138" s="66"/>
      <c r="P138" s="184">
        <f>O138*H138</f>
        <v>0</v>
      </c>
      <c r="Q138" s="184">
        <v>0</v>
      </c>
      <c r="R138" s="184">
        <f>Q138*H138</f>
        <v>0</v>
      </c>
      <c r="S138" s="184">
        <v>0</v>
      </c>
      <c r="T138" s="185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86" t="s">
        <v>141</v>
      </c>
      <c r="AT138" s="186" t="s">
        <v>136</v>
      </c>
      <c r="AU138" s="186" t="s">
        <v>80</v>
      </c>
      <c r="AY138" s="19" t="s">
        <v>133</v>
      </c>
      <c r="BE138" s="187">
        <f>IF(N138="základní",J138,0)</f>
        <v>1800</v>
      </c>
      <c r="BF138" s="187">
        <f>IF(N138="snížená",J138,0)</f>
        <v>0</v>
      </c>
      <c r="BG138" s="187">
        <f>IF(N138="zákl. přenesená",J138,0)</f>
        <v>0</v>
      </c>
      <c r="BH138" s="187">
        <f>IF(N138="sníž. přenesená",J138,0)</f>
        <v>0</v>
      </c>
      <c r="BI138" s="187">
        <f>IF(N138="nulová",J138,0)</f>
        <v>0</v>
      </c>
      <c r="BJ138" s="19" t="s">
        <v>78</v>
      </c>
      <c r="BK138" s="187">
        <f>ROUND(I138*H138,2)</f>
        <v>1800</v>
      </c>
      <c r="BL138" s="19" t="s">
        <v>141</v>
      </c>
      <c r="BM138" s="186" t="s">
        <v>580</v>
      </c>
    </row>
    <row r="139" spans="1:65" s="2" customFormat="1">
      <c r="A139" s="36"/>
      <c r="B139" s="37"/>
      <c r="C139" s="38"/>
      <c r="D139" s="188" t="s">
        <v>143</v>
      </c>
      <c r="E139" s="38"/>
      <c r="F139" s="189" t="s">
        <v>1019</v>
      </c>
      <c r="G139" s="38"/>
      <c r="H139" s="38"/>
      <c r="I139" s="190"/>
      <c r="J139" s="38"/>
      <c r="K139" s="38"/>
      <c r="L139" s="41"/>
      <c r="M139" s="191"/>
      <c r="N139" s="192"/>
      <c r="O139" s="66"/>
      <c r="P139" s="66"/>
      <c r="Q139" s="66"/>
      <c r="R139" s="66"/>
      <c r="S139" s="66"/>
      <c r="T139" s="67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9" t="s">
        <v>143</v>
      </c>
      <c r="AU139" s="19" t="s">
        <v>80</v>
      </c>
    </row>
    <row r="140" spans="1:65" s="2" customFormat="1" ht="16.5" customHeight="1">
      <c r="A140" s="36"/>
      <c r="B140" s="37"/>
      <c r="C140" s="175" t="s">
        <v>519</v>
      </c>
      <c r="D140" s="175" t="s">
        <v>136</v>
      </c>
      <c r="E140" s="176" t="s">
        <v>1024</v>
      </c>
      <c r="F140" s="177" t="s">
        <v>1025</v>
      </c>
      <c r="G140" s="178" t="s">
        <v>975</v>
      </c>
      <c r="H140" s="179">
        <v>3</v>
      </c>
      <c r="I140" s="180">
        <v>3700</v>
      </c>
      <c r="J140" s="181">
        <f>ROUND(I140*H140,2)</f>
        <v>11100</v>
      </c>
      <c r="K140" s="177" t="s">
        <v>19</v>
      </c>
      <c r="L140" s="41"/>
      <c r="M140" s="182" t="s">
        <v>19</v>
      </c>
      <c r="N140" s="183" t="s">
        <v>41</v>
      </c>
      <c r="O140" s="66"/>
      <c r="P140" s="184">
        <f>O140*H140</f>
        <v>0</v>
      </c>
      <c r="Q140" s="184">
        <v>0</v>
      </c>
      <c r="R140" s="184">
        <f>Q140*H140</f>
        <v>0</v>
      </c>
      <c r="S140" s="184">
        <v>0</v>
      </c>
      <c r="T140" s="185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86" t="s">
        <v>141</v>
      </c>
      <c r="AT140" s="186" t="s">
        <v>136</v>
      </c>
      <c r="AU140" s="186" t="s">
        <v>80</v>
      </c>
      <c r="AY140" s="19" t="s">
        <v>133</v>
      </c>
      <c r="BE140" s="187">
        <f>IF(N140="základní",J140,0)</f>
        <v>11100</v>
      </c>
      <c r="BF140" s="187">
        <f>IF(N140="snížená",J140,0)</f>
        <v>0</v>
      </c>
      <c r="BG140" s="187">
        <f>IF(N140="zákl. přenesená",J140,0)</f>
        <v>0</v>
      </c>
      <c r="BH140" s="187">
        <f>IF(N140="sníž. přenesená",J140,0)</f>
        <v>0</v>
      </c>
      <c r="BI140" s="187">
        <f>IF(N140="nulová",J140,0)</f>
        <v>0</v>
      </c>
      <c r="BJ140" s="19" t="s">
        <v>78</v>
      </c>
      <c r="BK140" s="187">
        <f>ROUND(I140*H140,2)</f>
        <v>11100</v>
      </c>
      <c r="BL140" s="19" t="s">
        <v>141</v>
      </c>
      <c r="BM140" s="186" t="s">
        <v>1026</v>
      </c>
    </row>
    <row r="141" spans="1:65" s="2" customFormat="1">
      <c r="A141" s="36"/>
      <c r="B141" s="37"/>
      <c r="C141" s="38"/>
      <c r="D141" s="188" t="s">
        <v>143</v>
      </c>
      <c r="E141" s="38"/>
      <c r="F141" s="189" t="s">
        <v>1025</v>
      </c>
      <c r="G141" s="38"/>
      <c r="H141" s="38"/>
      <c r="I141" s="190"/>
      <c r="J141" s="38"/>
      <c r="K141" s="38"/>
      <c r="L141" s="41"/>
      <c r="M141" s="191"/>
      <c r="N141" s="192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9" t="s">
        <v>143</v>
      </c>
      <c r="AU141" s="19" t="s">
        <v>80</v>
      </c>
    </row>
    <row r="142" spans="1:65" s="2" customFormat="1" ht="16.5" customHeight="1">
      <c r="A142" s="36"/>
      <c r="B142" s="37"/>
      <c r="C142" s="175" t="s">
        <v>472</v>
      </c>
      <c r="D142" s="175" t="s">
        <v>136</v>
      </c>
      <c r="E142" s="176" t="s">
        <v>1027</v>
      </c>
      <c r="F142" s="177" t="s">
        <v>1028</v>
      </c>
      <c r="G142" s="178" t="s">
        <v>975</v>
      </c>
      <c r="H142" s="179">
        <v>2</v>
      </c>
      <c r="I142" s="180">
        <v>300</v>
      </c>
      <c r="J142" s="181">
        <f>ROUND(I142*H142,2)</f>
        <v>600</v>
      </c>
      <c r="K142" s="177" t="s">
        <v>19</v>
      </c>
      <c r="L142" s="41"/>
      <c r="M142" s="182" t="s">
        <v>19</v>
      </c>
      <c r="N142" s="183" t="s">
        <v>41</v>
      </c>
      <c r="O142" s="66"/>
      <c r="P142" s="184">
        <f>O142*H142</f>
        <v>0</v>
      </c>
      <c r="Q142" s="184">
        <v>0</v>
      </c>
      <c r="R142" s="184">
        <f>Q142*H142</f>
        <v>0</v>
      </c>
      <c r="S142" s="184">
        <v>0</v>
      </c>
      <c r="T142" s="185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6" t="s">
        <v>141</v>
      </c>
      <c r="AT142" s="186" t="s">
        <v>136</v>
      </c>
      <c r="AU142" s="186" t="s">
        <v>80</v>
      </c>
      <c r="AY142" s="19" t="s">
        <v>133</v>
      </c>
      <c r="BE142" s="187">
        <f>IF(N142="základní",J142,0)</f>
        <v>600</v>
      </c>
      <c r="BF142" s="187">
        <f>IF(N142="snížená",J142,0)</f>
        <v>0</v>
      </c>
      <c r="BG142" s="187">
        <f>IF(N142="zákl. přenesená",J142,0)</f>
        <v>0</v>
      </c>
      <c r="BH142" s="187">
        <f>IF(N142="sníž. přenesená",J142,0)</f>
        <v>0</v>
      </c>
      <c r="BI142" s="187">
        <f>IF(N142="nulová",J142,0)</f>
        <v>0</v>
      </c>
      <c r="BJ142" s="19" t="s">
        <v>78</v>
      </c>
      <c r="BK142" s="187">
        <f>ROUND(I142*H142,2)</f>
        <v>600</v>
      </c>
      <c r="BL142" s="19" t="s">
        <v>141</v>
      </c>
      <c r="BM142" s="186" t="s">
        <v>588</v>
      </c>
    </row>
    <row r="143" spans="1:65" s="2" customFormat="1">
      <c r="A143" s="36"/>
      <c r="B143" s="37"/>
      <c r="C143" s="38"/>
      <c r="D143" s="188" t="s">
        <v>143</v>
      </c>
      <c r="E143" s="38"/>
      <c r="F143" s="189" t="s">
        <v>1028</v>
      </c>
      <c r="G143" s="38"/>
      <c r="H143" s="38"/>
      <c r="I143" s="190"/>
      <c r="J143" s="38"/>
      <c r="K143" s="38"/>
      <c r="L143" s="41"/>
      <c r="M143" s="191"/>
      <c r="N143" s="192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143</v>
      </c>
      <c r="AU143" s="19" t="s">
        <v>80</v>
      </c>
    </row>
    <row r="144" spans="1:65" s="12" customFormat="1" ht="25.95" customHeight="1">
      <c r="B144" s="159"/>
      <c r="C144" s="160"/>
      <c r="D144" s="161" t="s">
        <v>69</v>
      </c>
      <c r="E144" s="162" t="s">
        <v>1029</v>
      </c>
      <c r="F144" s="162" t="s">
        <v>1030</v>
      </c>
      <c r="G144" s="160"/>
      <c r="H144" s="160"/>
      <c r="I144" s="163"/>
      <c r="J144" s="164">
        <f>BK144</f>
        <v>4760</v>
      </c>
      <c r="K144" s="160"/>
      <c r="L144" s="165"/>
      <c r="M144" s="166"/>
      <c r="N144" s="167"/>
      <c r="O144" s="167"/>
      <c r="P144" s="168">
        <f>P145</f>
        <v>0</v>
      </c>
      <c r="Q144" s="167"/>
      <c r="R144" s="168">
        <f>R145</f>
        <v>0</v>
      </c>
      <c r="S144" s="167"/>
      <c r="T144" s="169">
        <f>T145</f>
        <v>0</v>
      </c>
      <c r="AR144" s="170" t="s">
        <v>78</v>
      </c>
      <c r="AT144" s="171" t="s">
        <v>69</v>
      </c>
      <c r="AU144" s="171" t="s">
        <v>70</v>
      </c>
      <c r="AY144" s="170" t="s">
        <v>133</v>
      </c>
      <c r="BK144" s="172">
        <f>BK145</f>
        <v>4760</v>
      </c>
    </row>
    <row r="145" spans="1:65" s="12" customFormat="1" ht="22.8" customHeight="1">
      <c r="B145" s="159"/>
      <c r="C145" s="160"/>
      <c r="D145" s="161" t="s">
        <v>69</v>
      </c>
      <c r="E145" s="173" t="s">
        <v>1031</v>
      </c>
      <c r="F145" s="173" t="s">
        <v>1032</v>
      </c>
      <c r="G145" s="160"/>
      <c r="H145" s="160"/>
      <c r="I145" s="163"/>
      <c r="J145" s="174">
        <f>BK145</f>
        <v>4760</v>
      </c>
      <c r="K145" s="160"/>
      <c r="L145" s="165"/>
      <c r="M145" s="166"/>
      <c r="N145" s="167"/>
      <c r="O145" s="167"/>
      <c r="P145" s="168">
        <f>SUM(P146:P153)</f>
        <v>0</v>
      </c>
      <c r="Q145" s="167"/>
      <c r="R145" s="168">
        <f>SUM(R146:R153)</f>
        <v>0</v>
      </c>
      <c r="S145" s="167"/>
      <c r="T145" s="169">
        <f>SUM(T146:T153)</f>
        <v>0</v>
      </c>
      <c r="AR145" s="170" t="s">
        <v>78</v>
      </c>
      <c r="AT145" s="171" t="s">
        <v>69</v>
      </c>
      <c r="AU145" s="171" t="s">
        <v>78</v>
      </c>
      <c r="AY145" s="170" t="s">
        <v>133</v>
      </c>
      <c r="BK145" s="172">
        <f>SUM(BK146:BK153)</f>
        <v>4760</v>
      </c>
    </row>
    <row r="146" spans="1:65" s="2" customFormat="1" ht="16.5" customHeight="1">
      <c r="A146" s="36"/>
      <c r="B146" s="37"/>
      <c r="C146" s="175" t="s">
        <v>481</v>
      </c>
      <c r="D146" s="175" t="s">
        <v>136</v>
      </c>
      <c r="E146" s="176" t="s">
        <v>1033</v>
      </c>
      <c r="F146" s="177" t="s">
        <v>1034</v>
      </c>
      <c r="G146" s="178" t="s">
        <v>186</v>
      </c>
      <c r="H146" s="179">
        <v>9.5</v>
      </c>
      <c r="I146" s="180">
        <v>200</v>
      </c>
      <c r="J146" s="181">
        <f>ROUND(I146*H146,2)</f>
        <v>1900</v>
      </c>
      <c r="K146" s="177" t="s">
        <v>19</v>
      </c>
      <c r="L146" s="41"/>
      <c r="M146" s="182" t="s">
        <v>19</v>
      </c>
      <c r="N146" s="183" t="s">
        <v>41</v>
      </c>
      <c r="O146" s="66"/>
      <c r="P146" s="184">
        <f>O146*H146</f>
        <v>0</v>
      </c>
      <c r="Q146" s="184">
        <v>0</v>
      </c>
      <c r="R146" s="184">
        <f>Q146*H146</f>
        <v>0</v>
      </c>
      <c r="S146" s="184">
        <v>0</v>
      </c>
      <c r="T146" s="185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6" t="s">
        <v>141</v>
      </c>
      <c r="AT146" s="186" t="s">
        <v>136</v>
      </c>
      <c r="AU146" s="186" t="s">
        <v>80</v>
      </c>
      <c r="AY146" s="19" t="s">
        <v>133</v>
      </c>
      <c r="BE146" s="187">
        <f>IF(N146="základní",J146,0)</f>
        <v>1900</v>
      </c>
      <c r="BF146" s="187">
        <f>IF(N146="snížená",J146,0)</f>
        <v>0</v>
      </c>
      <c r="BG146" s="187">
        <f>IF(N146="zákl. přenesená",J146,0)</f>
        <v>0</v>
      </c>
      <c r="BH146" s="187">
        <f>IF(N146="sníž. přenesená",J146,0)</f>
        <v>0</v>
      </c>
      <c r="BI146" s="187">
        <f>IF(N146="nulová",J146,0)</f>
        <v>0</v>
      </c>
      <c r="BJ146" s="19" t="s">
        <v>78</v>
      </c>
      <c r="BK146" s="187">
        <f>ROUND(I146*H146,2)</f>
        <v>1900</v>
      </c>
      <c r="BL146" s="19" t="s">
        <v>141</v>
      </c>
      <c r="BM146" s="186" t="s">
        <v>598</v>
      </c>
    </row>
    <row r="147" spans="1:65" s="2" customFormat="1">
      <c r="A147" s="36"/>
      <c r="B147" s="37"/>
      <c r="C147" s="38"/>
      <c r="D147" s="188" t="s">
        <v>143</v>
      </c>
      <c r="E147" s="38"/>
      <c r="F147" s="189" t="s">
        <v>1034</v>
      </c>
      <c r="G147" s="38"/>
      <c r="H147" s="38"/>
      <c r="I147" s="190"/>
      <c r="J147" s="38"/>
      <c r="K147" s="38"/>
      <c r="L147" s="41"/>
      <c r="M147" s="191"/>
      <c r="N147" s="192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143</v>
      </c>
      <c r="AU147" s="19" t="s">
        <v>80</v>
      </c>
    </row>
    <row r="148" spans="1:65" s="2" customFormat="1" ht="16.5" customHeight="1">
      <c r="A148" s="36"/>
      <c r="B148" s="37"/>
      <c r="C148" s="175" t="s">
        <v>489</v>
      </c>
      <c r="D148" s="175" t="s">
        <v>136</v>
      </c>
      <c r="E148" s="176" t="s">
        <v>1035</v>
      </c>
      <c r="F148" s="177" t="s">
        <v>1036</v>
      </c>
      <c r="G148" s="178" t="s">
        <v>186</v>
      </c>
      <c r="H148" s="179">
        <v>2</v>
      </c>
      <c r="I148" s="180">
        <v>340</v>
      </c>
      <c r="J148" s="181">
        <f>ROUND(I148*H148,2)</f>
        <v>680</v>
      </c>
      <c r="K148" s="177" t="s">
        <v>19</v>
      </c>
      <c r="L148" s="41"/>
      <c r="M148" s="182" t="s">
        <v>19</v>
      </c>
      <c r="N148" s="183" t="s">
        <v>41</v>
      </c>
      <c r="O148" s="66"/>
      <c r="P148" s="184">
        <f>O148*H148</f>
        <v>0</v>
      </c>
      <c r="Q148" s="184">
        <v>0</v>
      </c>
      <c r="R148" s="184">
        <f>Q148*H148</f>
        <v>0</v>
      </c>
      <c r="S148" s="184">
        <v>0</v>
      </c>
      <c r="T148" s="185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6" t="s">
        <v>141</v>
      </c>
      <c r="AT148" s="186" t="s">
        <v>136</v>
      </c>
      <c r="AU148" s="186" t="s">
        <v>80</v>
      </c>
      <c r="AY148" s="19" t="s">
        <v>133</v>
      </c>
      <c r="BE148" s="187">
        <f>IF(N148="základní",J148,0)</f>
        <v>680</v>
      </c>
      <c r="BF148" s="187">
        <f>IF(N148="snížená",J148,0)</f>
        <v>0</v>
      </c>
      <c r="BG148" s="187">
        <f>IF(N148="zákl. přenesená",J148,0)</f>
        <v>0</v>
      </c>
      <c r="BH148" s="187">
        <f>IF(N148="sníž. přenesená",J148,0)</f>
        <v>0</v>
      </c>
      <c r="BI148" s="187">
        <f>IF(N148="nulová",J148,0)</f>
        <v>0</v>
      </c>
      <c r="BJ148" s="19" t="s">
        <v>78</v>
      </c>
      <c r="BK148" s="187">
        <f>ROUND(I148*H148,2)</f>
        <v>680</v>
      </c>
      <c r="BL148" s="19" t="s">
        <v>141</v>
      </c>
      <c r="BM148" s="186" t="s">
        <v>613</v>
      </c>
    </row>
    <row r="149" spans="1:65" s="2" customFormat="1">
      <c r="A149" s="36"/>
      <c r="B149" s="37"/>
      <c r="C149" s="38"/>
      <c r="D149" s="188" t="s">
        <v>143</v>
      </c>
      <c r="E149" s="38"/>
      <c r="F149" s="189" t="s">
        <v>1036</v>
      </c>
      <c r="G149" s="38"/>
      <c r="H149" s="38"/>
      <c r="I149" s="190"/>
      <c r="J149" s="38"/>
      <c r="K149" s="38"/>
      <c r="L149" s="41"/>
      <c r="M149" s="191"/>
      <c r="N149" s="192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143</v>
      </c>
      <c r="AU149" s="19" t="s">
        <v>80</v>
      </c>
    </row>
    <row r="150" spans="1:65" s="2" customFormat="1" ht="16.5" customHeight="1">
      <c r="A150" s="36"/>
      <c r="B150" s="37"/>
      <c r="C150" s="175" t="s">
        <v>494</v>
      </c>
      <c r="D150" s="175" t="s">
        <v>136</v>
      </c>
      <c r="E150" s="176" t="s">
        <v>1037</v>
      </c>
      <c r="F150" s="177" t="s">
        <v>1038</v>
      </c>
      <c r="G150" s="178" t="s">
        <v>554</v>
      </c>
      <c r="H150" s="179">
        <v>1</v>
      </c>
      <c r="I150" s="180">
        <v>180</v>
      </c>
      <c r="J150" s="181">
        <f>ROUND(I150*H150,2)</f>
        <v>180</v>
      </c>
      <c r="K150" s="177" t="s">
        <v>19</v>
      </c>
      <c r="L150" s="41"/>
      <c r="M150" s="182" t="s">
        <v>19</v>
      </c>
      <c r="N150" s="183" t="s">
        <v>41</v>
      </c>
      <c r="O150" s="66"/>
      <c r="P150" s="184">
        <f>O150*H150</f>
        <v>0</v>
      </c>
      <c r="Q150" s="184">
        <v>0</v>
      </c>
      <c r="R150" s="184">
        <f>Q150*H150</f>
        <v>0</v>
      </c>
      <c r="S150" s="184">
        <v>0</v>
      </c>
      <c r="T150" s="185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6" t="s">
        <v>141</v>
      </c>
      <c r="AT150" s="186" t="s">
        <v>136</v>
      </c>
      <c r="AU150" s="186" t="s">
        <v>80</v>
      </c>
      <c r="AY150" s="19" t="s">
        <v>133</v>
      </c>
      <c r="BE150" s="187">
        <f>IF(N150="základní",J150,0)</f>
        <v>180</v>
      </c>
      <c r="BF150" s="187">
        <f>IF(N150="snížená",J150,0)</f>
        <v>0</v>
      </c>
      <c r="BG150" s="187">
        <f>IF(N150="zákl. přenesená",J150,0)</f>
        <v>0</v>
      </c>
      <c r="BH150" s="187">
        <f>IF(N150="sníž. přenesená",J150,0)</f>
        <v>0</v>
      </c>
      <c r="BI150" s="187">
        <f>IF(N150="nulová",J150,0)</f>
        <v>0</v>
      </c>
      <c r="BJ150" s="19" t="s">
        <v>78</v>
      </c>
      <c r="BK150" s="187">
        <f>ROUND(I150*H150,2)</f>
        <v>180</v>
      </c>
      <c r="BL150" s="19" t="s">
        <v>141</v>
      </c>
      <c r="BM150" s="186" t="s">
        <v>625</v>
      </c>
    </row>
    <row r="151" spans="1:65" s="2" customFormat="1">
      <c r="A151" s="36"/>
      <c r="B151" s="37"/>
      <c r="C151" s="38"/>
      <c r="D151" s="188" t="s">
        <v>143</v>
      </c>
      <c r="E151" s="38"/>
      <c r="F151" s="189" t="s">
        <v>1038</v>
      </c>
      <c r="G151" s="38"/>
      <c r="H151" s="38"/>
      <c r="I151" s="190"/>
      <c r="J151" s="38"/>
      <c r="K151" s="38"/>
      <c r="L151" s="41"/>
      <c r="M151" s="191"/>
      <c r="N151" s="192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143</v>
      </c>
      <c r="AU151" s="19" t="s">
        <v>80</v>
      </c>
    </row>
    <row r="152" spans="1:65" s="2" customFormat="1" ht="16.5" customHeight="1">
      <c r="A152" s="36"/>
      <c r="B152" s="37"/>
      <c r="C152" s="175" t="s">
        <v>499</v>
      </c>
      <c r="D152" s="175" t="s">
        <v>136</v>
      </c>
      <c r="E152" s="176" t="s">
        <v>1039</v>
      </c>
      <c r="F152" s="177" t="s">
        <v>1040</v>
      </c>
      <c r="G152" s="178" t="s">
        <v>975</v>
      </c>
      <c r="H152" s="179">
        <v>1</v>
      </c>
      <c r="I152" s="180">
        <v>2000</v>
      </c>
      <c r="J152" s="181">
        <f>ROUND(I152*H152,2)</f>
        <v>2000</v>
      </c>
      <c r="K152" s="177" t="s">
        <v>19</v>
      </c>
      <c r="L152" s="41"/>
      <c r="M152" s="182" t="s">
        <v>19</v>
      </c>
      <c r="N152" s="183" t="s">
        <v>41</v>
      </c>
      <c r="O152" s="66"/>
      <c r="P152" s="184">
        <f>O152*H152</f>
        <v>0</v>
      </c>
      <c r="Q152" s="184">
        <v>0</v>
      </c>
      <c r="R152" s="184">
        <f>Q152*H152</f>
        <v>0</v>
      </c>
      <c r="S152" s="184">
        <v>0</v>
      </c>
      <c r="T152" s="185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6" t="s">
        <v>141</v>
      </c>
      <c r="AT152" s="186" t="s">
        <v>136</v>
      </c>
      <c r="AU152" s="186" t="s">
        <v>80</v>
      </c>
      <c r="AY152" s="19" t="s">
        <v>133</v>
      </c>
      <c r="BE152" s="187">
        <f>IF(N152="základní",J152,0)</f>
        <v>2000</v>
      </c>
      <c r="BF152" s="187">
        <f>IF(N152="snížená",J152,0)</f>
        <v>0</v>
      </c>
      <c r="BG152" s="187">
        <f>IF(N152="zákl. přenesená",J152,0)</f>
        <v>0</v>
      </c>
      <c r="BH152" s="187">
        <f>IF(N152="sníž. přenesená",J152,0)</f>
        <v>0</v>
      </c>
      <c r="BI152" s="187">
        <f>IF(N152="nulová",J152,0)</f>
        <v>0</v>
      </c>
      <c r="BJ152" s="19" t="s">
        <v>78</v>
      </c>
      <c r="BK152" s="187">
        <f>ROUND(I152*H152,2)</f>
        <v>2000</v>
      </c>
      <c r="BL152" s="19" t="s">
        <v>141</v>
      </c>
      <c r="BM152" s="186" t="s">
        <v>636</v>
      </c>
    </row>
    <row r="153" spans="1:65" s="2" customFormat="1">
      <c r="A153" s="36"/>
      <c r="B153" s="37"/>
      <c r="C153" s="38"/>
      <c r="D153" s="188" t="s">
        <v>143</v>
      </c>
      <c r="E153" s="38"/>
      <c r="F153" s="189" t="s">
        <v>1040</v>
      </c>
      <c r="G153" s="38"/>
      <c r="H153" s="38"/>
      <c r="I153" s="190"/>
      <c r="J153" s="38"/>
      <c r="K153" s="38"/>
      <c r="L153" s="41"/>
      <c r="M153" s="191"/>
      <c r="N153" s="192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9" t="s">
        <v>143</v>
      </c>
      <c r="AU153" s="19" t="s">
        <v>80</v>
      </c>
    </row>
    <row r="154" spans="1:65" s="12" customFormat="1" ht="25.95" customHeight="1">
      <c r="B154" s="159"/>
      <c r="C154" s="160"/>
      <c r="D154" s="161" t="s">
        <v>69</v>
      </c>
      <c r="E154" s="162" t="s">
        <v>1041</v>
      </c>
      <c r="F154" s="162" t="s">
        <v>1042</v>
      </c>
      <c r="G154" s="160"/>
      <c r="H154" s="160"/>
      <c r="I154" s="163"/>
      <c r="J154" s="164">
        <f>BK154</f>
        <v>32100</v>
      </c>
      <c r="K154" s="160"/>
      <c r="L154" s="165"/>
      <c r="M154" s="166"/>
      <c r="N154" s="167"/>
      <c r="O154" s="167"/>
      <c r="P154" s="168">
        <f>SUM(P155:P158)</f>
        <v>0</v>
      </c>
      <c r="Q154" s="167"/>
      <c r="R154" s="168">
        <f>SUM(R155:R158)</f>
        <v>0</v>
      </c>
      <c r="S154" s="167"/>
      <c r="T154" s="169">
        <f>SUM(T155:T158)</f>
        <v>0</v>
      </c>
      <c r="AR154" s="170" t="s">
        <v>78</v>
      </c>
      <c r="AT154" s="171" t="s">
        <v>69</v>
      </c>
      <c r="AU154" s="171" t="s">
        <v>70</v>
      </c>
      <c r="AY154" s="170" t="s">
        <v>133</v>
      </c>
      <c r="BK154" s="172">
        <f>SUM(BK155:BK158)</f>
        <v>32100</v>
      </c>
    </row>
    <row r="155" spans="1:65" s="2" customFormat="1" ht="37.799999999999997" customHeight="1">
      <c r="A155" s="36"/>
      <c r="B155" s="37"/>
      <c r="C155" s="175" t="s">
        <v>504</v>
      </c>
      <c r="D155" s="175" t="s">
        <v>136</v>
      </c>
      <c r="E155" s="176" t="s">
        <v>1043</v>
      </c>
      <c r="F155" s="177" t="s">
        <v>1044</v>
      </c>
      <c r="G155" s="178" t="s">
        <v>1045</v>
      </c>
      <c r="H155" s="179">
        <v>64</v>
      </c>
      <c r="I155" s="180">
        <v>500</v>
      </c>
      <c r="J155" s="181">
        <f>ROUND(I155*H155,2)</f>
        <v>32000</v>
      </c>
      <c r="K155" s="177" t="s">
        <v>19</v>
      </c>
      <c r="L155" s="41"/>
      <c r="M155" s="182" t="s">
        <v>19</v>
      </c>
      <c r="N155" s="183" t="s">
        <v>41</v>
      </c>
      <c r="O155" s="66"/>
      <c r="P155" s="184">
        <f>O155*H155</f>
        <v>0</v>
      </c>
      <c r="Q155" s="184">
        <v>0</v>
      </c>
      <c r="R155" s="184">
        <f>Q155*H155</f>
        <v>0</v>
      </c>
      <c r="S155" s="184">
        <v>0</v>
      </c>
      <c r="T155" s="185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6" t="s">
        <v>141</v>
      </c>
      <c r="AT155" s="186" t="s">
        <v>136</v>
      </c>
      <c r="AU155" s="186" t="s">
        <v>78</v>
      </c>
      <c r="AY155" s="19" t="s">
        <v>133</v>
      </c>
      <c r="BE155" s="187">
        <f>IF(N155="základní",J155,0)</f>
        <v>32000</v>
      </c>
      <c r="BF155" s="187">
        <f>IF(N155="snížená",J155,0)</f>
        <v>0</v>
      </c>
      <c r="BG155" s="187">
        <f>IF(N155="zákl. přenesená",J155,0)</f>
        <v>0</v>
      </c>
      <c r="BH155" s="187">
        <f>IF(N155="sníž. přenesená",J155,0)</f>
        <v>0</v>
      </c>
      <c r="BI155" s="187">
        <f>IF(N155="nulová",J155,0)</f>
        <v>0</v>
      </c>
      <c r="BJ155" s="19" t="s">
        <v>78</v>
      </c>
      <c r="BK155" s="187">
        <f>ROUND(I155*H155,2)</f>
        <v>32000</v>
      </c>
      <c r="BL155" s="19" t="s">
        <v>141</v>
      </c>
      <c r="BM155" s="186" t="s">
        <v>648</v>
      </c>
    </row>
    <row r="156" spans="1:65" s="2" customFormat="1" ht="28.8">
      <c r="A156" s="36"/>
      <c r="B156" s="37"/>
      <c r="C156" s="38"/>
      <c r="D156" s="188" t="s">
        <v>143</v>
      </c>
      <c r="E156" s="38"/>
      <c r="F156" s="189" t="s">
        <v>1046</v>
      </c>
      <c r="G156" s="38"/>
      <c r="H156" s="38"/>
      <c r="I156" s="190"/>
      <c r="J156" s="38"/>
      <c r="K156" s="38"/>
      <c r="L156" s="41"/>
      <c r="M156" s="191"/>
      <c r="N156" s="192"/>
      <c r="O156" s="66"/>
      <c r="P156" s="66"/>
      <c r="Q156" s="66"/>
      <c r="R156" s="66"/>
      <c r="S156" s="66"/>
      <c r="T156" s="67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9" t="s">
        <v>143</v>
      </c>
      <c r="AU156" s="19" t="s">
        <v>78</v>
      </c>
    </row>
    <row r="157" spans="1:65" s="2" customFormat="1" ht="16.5" customHeight="1">
      <c r="A157" s="36"/>
      <c r="B157" s="37"/>
      <c r="C157" s="175" t="s">
        <v>508</v>
      </c>
      <c r="D157" s="175" t="s">
        <v>136</v>
      </c>
      <c r="E157" s="176" t="s">
        <v>1047</v>
      </c>
      <c r="F157" s="177" t="s">
        <v>1048</v>
      </c>
      <c r="G157" s="178" t="s">
        <v>554</v>
      </c>
      <c r="H157" s="179">
        <v>1</v>
      </c>
      <c r="I157" s="180">
        <v>100</v>
      </c>
      <c r="J157" s="181">
        <f>ROUND(I157*H157,2)</f>
        <v>100</v>
      </c>
      <c r="K157" s="177" t="s">
        <v>19</v>
      </c>
      <c r="L157" s="41"/>
      <c r="M157" s="182" t="s">
        <v>19</v>
      </c>
      <c r="N157" s="183" t="s">
        <v>41</v>
      </c>
      <c r="O157" s="66"/>
      <c r="P157" s="184">
        <f>O157*H157</f>
        <v>0</v>
      </c>
      <c r="Q157" s="184">
        <v>0</v>
      </c>
      <c r="R157" s="184">
        <f>Q157*H157</f>
        <v>0</v>
      </c>
      <c r="S157" s="184">
        <v>0</v>
      </c>
      <c r="T157" s="185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86" t="s">
        <v>141</v>
      </c>
      <c r="AT157" s="186" t="s">
        <v>136</v>
      </c>
      <c r="AU157" s="186" t="s">
        <v>78</v>
      </c>
      <c r="AY157" s="19" t="s">
        <v>133</v>
      </c>
      <c r="BE157" s="187">
        <f>IF(N157="základní",J157,0)</f>
        <v>100</v>
      </c>
      <c r="BF157" s="187">
        <f>IF(N157="snížená",J157,0)</f>
        <v>0</v>
      </c>
      <c r="BG157" s="187">
        <f>IF(N157="zákl. přenesená",J157,0)</f>
        <v>0</v>
      </c>
      <c r="BH157" s="187">
        <f>IF(N157="sníž. přenesená",J157,0)</f>
        <v>0</v>
      </c>
      <c r="BI157" s="187">
        <f>IF(N157="nulová",J157,0)</f>
        <v>0</v>
      </c>
      <c r="BJ157" s="19" t="s">
        <v>78</v>
      </c>
      <c r="BK157" s="187">
        <f>ROUND(I157*H157,2)</f>
        <v>100</v>
      </c>
      <c r="BL157" s="19" t="s">
        <v>141</v>
      </c>
      <c r="BM157" s="186" t="s">
        <v>1049</v>
      </c>
    </row>
    <row r="158" spans="1:65" s="2" customFormat="1">
      <c r="A158" s="36"/>
      <c r="B158" s="37"/>
      <c r="C158" s="38"/>
      <c r="D158" s="188" t="s">
        <v>143</v>
      </c>
      <c r="E158" s="38"/>
      <c r="F158" s="189" t="s">
        <v>1048</v>
      </c>
      <c r="G158" s="38"/>
      <c r="H158" s="38"/>
      <c r="I158" s="190"/>
      <c r="J158" s="38"/>
      <c r="K158" s="38"/>
      <c r="L158" s="41"/>
      <c r="M158" s="191"/>
      <c r="N158" s="192"/>
      <c r="O158" s="66"/>
      <c r="P158" s="66"/>
      <c r="Q158" s="66"/>
      <c r="R158" s="66"/>
      <c r="S158" s="66"/>
      <c r="T158" s="67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9" t="s">
        <v>143</v>
      </c>
      <c r="AU158" s="19" t="s">
        <v>78</v>
      </c>
    </row>
    <row r="159" spans="1:65" s="12" customFormat="1" ht="25.95" customHeight="1">
      <c r="B159" s="159"/>
      <c r="C159" s="160"/>
      <c r="D159" s="161" t="s">
        <v>69</v>
      </c>
      <c r="E159" s="162" t="s">
        <v>1050</v>
      </c>
      <c r="F159" s="162" t="s">
        <v>1051</v>
      </c>
      <c r="G159" s="160"/>
      <c r="H159" s="160"/>
      <c r="I159" s="163"/>
      <c r="J159" s="164">
        <f>BK159</f>
        <v>8400</v>
      </c>
      <c r="K159" s="160"/>
      <c r="L159" s="165"/>
      <c r="M159" s="166"/>
      <c r="N159" s="167"/>
      <c r="O159" s="167"/>
      <c r="P159" s="168">
        <f>SUM(P160:P162)</f>
        <v>0</v>
      </c>
      <c r="Q159" s="167"/>
      <c r="R159" s="168">
        <f>SUM(R160:R162)</f>
        <v>0</v>
      </c>
      <c r="S159" s="167"/>
      <c r="T159" s="169">
        <f>SUM(T160:T162)</f>
        <v>0</v>
      </c>
      <c r="AR159" s="170" t="s">
        <v>141</v>
      </c>
      <c r="AT159" s="171" t="s">
        <v>69</v>
      </c>
      <c r="AU159" s="171" t="s">
        <v>70</v>
      </c>
      <c r="AY159" s="170" t="s">
        <v>133</v>
      </c>
      <c r="BK159" s="172">
        <f>SUM(BK160:BK162)</f>
        <v>8400</v>
      </c>
    </row>
    <row r="160" spans="1:65" s="2" customFormat="1" ht="16.5" customHeight="1">
      <c r="A160" s="36"/>
      <c r="B160" s="37"/>
      <c r="C160" s="175" t="s">
        <v>512</v>
      </c>
      <c r="D160" s="175" t="s">
        <v>136</v>
      </c>
      <c r="E160" s="176" t="s">
        <v>1052</v>
      </c>
      <c r="F160" s="177" t="s">
        <v>1053</v>
      </c>
      <c r="G160" s="178" t="s">
        <v>1045</v>
      </c>
      <c r="H160" s="179">
        <v>24</v>
      </c>
      <c r="I160" s="180">
        <v>350</v>
      </c>
      <c r="J160" s="181">
        <f>ROUND(I160*H160,2)</f>
        <v>8400</v>
      </c>
      <c r="K160" s="177" t="s">
        <v>140</v>
      </c>
      <c r="L160" s="41"/>
      <c r="M160" s="182" t="s">
        <v>19</v>
      </c>
      <c r="N160" s="183" t="s">
        <v>41</v>
      </c>
      <c r="O160" s="66"/>
      <c r="P160" s="184">
        <f>O160*H160</f>
        <v>0</v>
      </c>
      <c r="Q160" s="184">
        <v>0</v>
      </c>
      <c r="R160" s="184">
        <f>Q160*H160</f>
        <v>0</v>
      </c>
      <c r="S160" s="184">
        <v>0</v>
      </c>
      <c r="T160" s="185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86" t="s">
        <v>1054</v>
      </c>
      <c r="AT160" s="186" t="s">
        <v>136</v>
      </c>
      <c r="AU160" s="186" t="s">
        <v>78</v>
      </c>
      <c r="AY160" s="19" t="s">
        <v>133</v>
      </c>
      <c r="BE160" s="187">
        <f>IF(N160="základní",J160,0)</f>
        <v>8400</v>
      </c>
      <c r="BF160" s="187">
        <f>IF(N160="snížená",J160,0)</f>
        <v>0</v>
      </c>
      <c r="BG160" s="187">
        <f>IF(N160="zákl. přenesená",J160,0)</f>
        <v>0</v>
      </c>
      <c r="BH160" s="187">
        <f>IF(N160="sníž. přenesená",J160,0)</f>
        <v>0</v>
      </c>
      <c r="BI160" s="187">
        <f>IF(N160="nulová",J160,0)</f>
        <v>0</v>
      </c>
      <c r="BJ160" s="19" t="s">
        <v>78</v>
      </c>
      <c r="BK160" s="187">
        <f>ROUND(I160*H160,2)</f>
        <v>8400</v>
      </c>
      <c r="BL160" s="19" t="s">
        <v>1054</v>
      </c>
      <c r="BM160" s="186" t="s">
        <v>1055</v>
      </c>
    </row>
    <row r="161" spans="1:47" s="2" customFormat="1">
      <c r="A161" s="36"/>
      <c r="B161" s="37"/>
      <c r="C161" s="38"/>
      <c r="D161" s="188" t="s">
        <v>143</v>
      </c>
      <c r="E161" s="38"/>
      <c r="F161" s="189" t="s">
        <v>1056</v>
      </c>
      <c r="G161" s="38"/>
      <c r="H161" s="38"/>
      <c r="I161" s="190"/>
      <c r="J161" s="38"/>
      <c r="K161" s="38"/>
      <c r="L161" s="41"/>
      <c r="M161" s="191"/>
      <c r="N161" s="192"/>
      <c r="O161" s="66"/>
      <c r="P161" s="66"/>
      <c r="Q161" s="66"/>
      <c r="R161" s="66"/>
      <c r="S161" s="66"/>
      <c r="T161" s="67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9" t="s">
        <v>143</v>
      </c>
      <c r="AU161" s="19" t="s">
        <v>78</v>
      </c>
    </row>
    <row r="162" spans="1:47" s="2" customFormat="1">
      <c r="A162" s="36"/>
      <c r="B162" s="37"/>
      <c r="C162" s="38"/>
      <c r="D162" s="193" t="s">
        <v>145</v>
      </c>
      <c r="E162" s="38"/>
      <c r="F162" s="194" t="s">
        <v>1057</v>
      </c>
      <c r="G162" s="38"/>
      <c r="H162" s="38"/>
      <c r="I162" s="190"/>
      <c r="J162" s="38"/>
      <c r="K162" s="38"/>
      <c r="L162" s="41"/>
      <c r="M162" s="241"/>
      <c r="N162" s="242"/>
      <c r="O162" s="243"/>
      <c r="P162" s="243"/>
      <c r="Q162" s="243"/>
      <c r="R162" s="243"/>
      <c r="S162" s="243"/>
      <c r="T162" s="244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9" t="s">
        <v>145</v>
      </c>
      <c r="AU162" s="19" t="s">
        <v>78</v>
      </c>
    </row>
    <row r="163" spans="1:47" s="2" customFormat="1" ht="6.9" customHeight="1">
      <c r="A163" s="36"/>
      <c r="B163" s="49"/>
      <c r="C163" s="50"/>
      <c r="D163" s="50"/>
      <c r="E163" s="50"/>
      <c r="F163" s="50"/>
      <c r="G163" s="50"/>
      <c r="H163" s="50"/>
      <c r="I163" s="50"/>
      <c r="J163" s="50"/>
      <c r="K163" s="50"/>
      <c r="L163" s="41"/>
      <c r="M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</row>
  </sheetData>
  <sheetProtection algorithmName="SHA-512" hashValue="uk75wKzWKBLGoItu4LT97vTfkh2ELyuLcNK13ox5rL0Aq7gNdKEUXZtd2grpXlowHFhO8erYTSa+VE17f1KKpg==" saltValue="UVwS7YyEYnBe+E1En9kmFZ8OJZiIpIFxrjHczZxgynLYBmbj+9b+7vQh6zuD2dn9FFih9eLwjHZMXsYsZeLNug==" spinCount="100000" sheet="1" objects="1" scenarios="1" formatColumns="0" formatRows="0" autoFilter="0"/>
  <autoFilter ref="C86:K162" xr:uid="{00000000-0009-0000-0000-000003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162" r:id="rId1" xr:uid="{00000000-0004-0000-03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250"/>
  <sheetViews>
    <sheetView showGridLines="0" topLeftCell="A73" workbookViewId="0">
      <selection activeCell="I260" sqref="I260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9" t="s">
        <v>89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80</v>
      </c>
    </row>
    <row r="4" spans="1:46" s="1" customFormat="1" ht="24.9" customHeight="1">
      <c r="B4" s="22"/>
      <c r="D4" s="105" t="s">
        <v>103</v>
      </c>
      <c r="L4" s="22"/>
      <c r="M4" s="106" t="s">
        <v>10</v>
      </c>
      <c r="AT4" s="19" t="s">
        <v>4</v>
      </c>
    </row>
    <row r="5" spans="1:46" s="1" customFormat="1" ht="6.9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81" t="str">
        <f>'Rekapitulace stavby'!K6</f>
        <v>Rekonstrukce školní jídelny - výdejny - Gymnázium Polička</v>
      </c>
      <c r="F7" s="382"/>
      <c r="G7" s="382"/>
      <c r="H7" s="382"/>
      <c r="L7" s="22"/>
    </row>
    <row r="8" spans="1:46" s="2" customFormat="1" ht="12" customHeight="1">
      <c r="A8" s="36"/>
      <c r="B8" s="41"/>
      <c r="C8" s="36"/>
      <c r="D8" s="107" t="s">
        <v>104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3" t="s">
        <v>1058</v>
      </c>
      <c r="F9" s="384"/>
      <c r="G9" s="384"/>
      <c r="H9" s="384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33</v>
      </c>
      <c r="G12" s="36"/>
      <c r="H12" s="36"/>
      <c r="I12" s="107" t="s">
        <v>23</v>
      </c>
      <c r="J12" s="110">
        <f>'Rekapitulace stavby'!AN8</f>
        <v>45947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8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24</v>
      </c>
      <c r="E14" s="36"/>
      <c r="F14" s="36"/>
      <c r="G14" s="36"/>
      <c r="H14" s="36"/>
      <c r="I14" s="107" t="s">
        <v>25</v>
      </c>
      <c r="J14" s="109" t="str">
        <f>IF('Rekapitulace stavby'!AN10="","",'Rekapitulace stavby'!AN10)</f>
        <v/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tr">
        <f>IF('Rekapitulace stavby'!E11="","",'Rekapitulace stavby'!E11)</f>
        <v>Gymnázium Polička, nábř.Svobody 306,572 01 Polička</v>
      </c>
      <c r="F15" s="36"/>
      <c r="G15" s="36"/>
      <c r="H15" s="36"/>
      <c r="I15" s="107" t="s">
        <v>27</v>
      </c>
      <c r="J15" s="109" t="str">
        <f>IF('Rekapitulace stavby'!AN11="","",'Rekapitulace stavby'!AN11)</f>
        <v/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28</v>
      </c>
      <c r="E17" s="36"/>
      <c r="F17" s="36"/>
      <c r="G17" s="36"/>
      <c r="H17" s="36"/>
      <c r="I17" s="107" t="s">
        <v>25</v>
      </c>
      <c r="J17" s="32" t="str">
        <f>'Rekapitulace stavby'!AN13</f>
        <v>06544754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5" t="str">
        <f>'Rekapitulace stavby'!E14</f>
        <v xml:space="preserve">TSM Design s.r.o. , Srnská 46, Hlinsko 539 01 </v>
      </c>
      <c r="F18" s="386"/>
      <c r="G18" s="386"/>
      <c r="H18" s="386"/>
      <c r="I18" s="107" t="s">
        <v>27</v>
      </c>
      <c r="J18" s="32" t="str">
        <f>'Rekapitulace stavby'!AN14</f>
        <v>CZ06544754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29</v>
      </c>
      <c r="E20" s="36"/>
      <c r="F20" s="36"/>
      <c r="G20" s="36"/>
      <c r="H20" s="36"/>
      <c r="I20" s="107" t="s">
        <v>25</v>
      </c>
      <c r="J20" s="109" t="str">
        <f>IF('Rekapitulace stavby'!AN16="","",'Rekapitulace stavby'!AN16)</f>
        <v/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tr">
        <f>IF('Rekapitulace stavby'!E17="","",'Rekapitulace stavby'!E17)</f>
        <v xml:space="preserve">KALVODA &amp; KOSNAR ARCHITEKTI </v>
      </c>
      <c r="F21" s="36"/>
      <c r="G21" s="36"/>
      <c r="H21" s="36"/>
      <c r="I21" s="107" t="s">
        <v>27</v>
      </c>
      <c r="J21" s="109" t="str">
        <f>IF('Rekapitulace stavby'!AN17="","",'Rekapitulace stavby'!AN17)</f>
        <v/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32</v>
      </c>
      <c r="E23" s="36"/>
      <c r="F23" s="36"/>
      <c r="G23" s="36"/>
      <c r="H23" s="36"/>
      <c r="I23" s="107" t="s">
        <v>25</v>
      </c>
      <c r="J23" s="109" t="str">
        <f>IF('Rekapitulace stavby'!AN19="","",'Rekapitulace stavby'!AN19)</f>
        <v/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tr">
        <f>IF('Rekapitulace stavby'!E20="","",'Rekapitulace stavby'!E20)</f>
        <v xml:space="preserve"> </v>
      </c>
      <c r="F24" s="36"/>
      <c r="G24" s="36"/>
      <c r="H24" s="36"/>
      <c r="I24" s="107" t="s">
        <v>27</v>
      </c>
      <c r="J24" s="109" t="str">
        <f>IF('Rekapitulace stavby'!AN20="","",'Rekapitulace stavby'!AN20)</f>
        <v/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34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7" t="s">
        <v>19</v>
      </c>
      <c r="F27" s="387"/>
      <c r="G27" s="387"/>
      <c r="H27" s="387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36</v>
      </c>
      <c r="E30" s="36"/>
      <c r="F30" s="36"/>
      <c r="G30" s="36"/>
      <c r="H30" s="36"/>
      <c r="I30" s="36"/>
      <c r="J30" s="116">
        <f>ROUND(J82, 2)</f>
        <v>352083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7" t="s">
        <v>38</v>
      </c>
      <c r="G32" s="36"/>
      <c r="H32" s="36"/>
      <c r="I32" s="117" t="s">
        <v>37</v>
      </c>
      <c r="J32" s="117" t="s">
        <v>39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18" t="s">
        <v>40</v>
      </c>
      <c r="E33" s="107" t="s">
        <v>41</v>
      </c>
      <c r="F33" s="119">
        <f>ROUND((SUM(BE82:BE249)),  2)</f>
        <v>352083</v>
      </c>
      <c r="G33" s="36"/>
      <c r="H33" s="36"/>
      <c r="I33" s="120">
        <v>0.21</v>
      </c>
      <c r="J33" s="119">
        <f>ROUND(((SUM(BE82:BE249))*I33),  2)</f>
        <v>73937.429999999993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07" t="s">
        <v>42</v>
      </c>
      <c r="F34" s="119">
        <f>ROUND((SUM(BF82:BF249)),  2)</f>
        <v>0</v>
      </c>
      <c r="G34" s="36"/>
      <c r="H34" s="36"/>
      <c r="I34" s="120">
        <v>0.12</v>
      </c>
      <c r="J34" s="119">
        <f>ROUND(((SUM(BF82:BF249))*I34),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07" t="s">
        <v>43</v>
      </c>
      <c r="F35" s="119">
        <f>ROUND((SUM(BG82:BG249)),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07" t="s">
        <v>44</v>
      </c>
      <c r="F36" s="119">
        <f>ROUND((SUM(BH82:BH249)),  2)</f>
        <v>0</v>
      </c>
      <c r="G36" s="36"/>
      <c r="H36" s="36"/>
      <c r="I36" s="120">
        <v>0.12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7" t="s">
        <v>45</v>
      </c>
      <c r="F37" s="119">
        <f>ROUND((SUM(BI82:BI249)),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46</v>
      </c>
      <c r="E39" s="123"/>
      <c r="F39" s="123"/>
      <c r="G39" s="124" t="s">
        <v>47</v>
      </c>
      <c r="H39" s="125" t="s">
        <v>48</v>
      </c>
      <c r="I39" s="123"/>
      <c r="J39" s="126">
        <f>SUM(J30:J37)</f>
        <v>426020.43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" customHeight="1">
      <c r="A45" s="36"/>
      <c r="B45" s="37"/>
      <c r="C45" s="25" t="s">
        <v>106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9" t="str">
        <f>E7</f>
        <v>Rekonstrukce školní jídelny - výdejny - Gymnázium Polička</v>
      </c>
      <c r="F48" s="380"/>
      <c r="G48" s="380"/>
      <c r="H48" s="380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104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0" t="str">
        <f>E9</f>
        <v>SO 01.4 - ELEKTRO SILNOPROUD</v>
      </c>
      <c r="F50" s="378"/>
      <c r="G50" s="378"/>
      <c r="H50" s="378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31" t="s">
        <v>23</v>
      </c>
      <c r="J52" s="61">
        <f>IF(J12="","",J12)</f>
        <v>45947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40.049999999999997" customHeight="1">
      <c r="A54" s="36"/>
      <c r="B54" s="37"/>
      <c r="C54" s="31" t="s">
        <v>24</v>
      </c>
      <c r="D54" s="38"/>
      <c r="E54" s="38"/>
      <c r="F54" s="29" t="str">
        <f>E15</f>
        <v>Gymnázium Polička, nábř.Svobody 306,572 01 Polička</v>
      </c>
      <c r="G54" s="38"/>
      <c r="H54" s="38"/>
      <c r="I54" s="31" t="s">
        <v>29</v>
      </c>
      <c r="J54" s="34" t="str">
        <f>E21</f>
        <v xml:space="preserve">KALVODA &amp; KOSNAR ARCHITEKTI 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15" customHeight="1">
      <c r="A55" s="36"/>
      <c r="B55" s="37"/>
      <c r="C55" s="31" t="s">
        <v>28</v>
      </c>
      <c r="D55" s="38"/>
      <c r="E55" s="38"/>
      <c r="F55" s="29" t="str">
        <f>IF(E18="","",E18)</f>
        <v xml:space="preserve">TSM Design s.r.o. , Srnská 46, Hlinsko 539 01 </v>
      </c>
      <c r="G55" s="38"/>
      <c r="H55" s="38"/>
      <c r="I55" s="31" t="s">
        <v>32</v>
      </c>
      <c r="J55" s="34" t="str">
        <f>E24</f>
        <v xml:space="preserve"> 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107</v>
      </c>
      <c r="D57" s="133"/>
      <c r="E57" s="133"/>
      <c r="F57" s="133"/>
      <c r="G57" s="133"/>
      <c r="H57" s="133"/>
      <c r="I57" s="133"/>
      <c r="J57" s="134" t="s">
        <v>108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8" customHeight="1">
      <c r="A59" s="36"/>
      <c r="B59" s="37"/>
      <c r="C59" s="135" t="s">
        <v>68</v>
      </c>
      <c r="D59" s="38"/>
      <c r="E59" s="38"/>
      <c r="F59" s="38"/>
      <c r="G59" s="38"/>
      <c r="H59" s="38"/>
      <c r="I59" s="38"/>
      <c r="J59" s="79">
        <f>J82</f>
        <v>352083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109</v>
      </c>
    </row>
    <row r="60" spans="1:47" s="9" customFormat="1" ht="24.9" customHeight="1">
      <c r="B60" s="136"/>
      <c r="C60" s="137"/>
      <c r="D60" s="138" t="s">
        <v>1059</v>
      </c>
      <c r="E60" s="139"/>
      <c r="F60" s="139"/>
      <c r="G60" s="139"/>
      <c r="H60" s="139"/>
      <c r="I60" s="139"/>
      <c r="J60" s="140">
        <f>J83</f>
        <v>81790</v>
      </c>
      <c r="K60" s="137"/>
      <c r="L60" s="141"/>
    </row>
    <row r="61" spans="1:47" s="9" customFormat="1" ht="24.9" customHeight="1">
      <c r="B61" s="136"/>
      <c r="C61" s="137"/>
      <c r="D61" s="138" t="s">
        <v>1060</v>
      </c>
      <c r="E61" s="139"/>
      <c r="F61" s="139"/>
      <c r="G61" s="139"/>
      <c r="H61" s="139"/>
      <c r="I61" s="139"/>
      <c r="J61" s="140">
        <f>J130</f>
        <v>257293</v>
      </c>
      <c r="K61" s="137"/>
      <c r="L61" s="141"/>
    </row>
    <row r="62" spans="1:47" s="9" customFormat="1" ht="24.9" customHeight="1">
      <c r="B62" s="136"/>
      <c r="C62" s="137"/>
      <c r="D62" s="138" t="s">
        <v>1061</v>
      </c>
      <c r="E62" s="139"/>
      <c r="F62" s="139"/>
      <c r="G62" s="139"/>
      <c r="H62" s="139"/>
      <c r="I62" s="139"/>
      <c r="J62" s="140">
        <f>J241</f>
        <v>13000</v>
      </c>
      <c r="K62" s="137"/>
      <c r="L62" s="141"/>
    </row>
    <row r="63" spans="1:47" s="2" customFormat="1" ht="21.75" customHeight="1">
      <c r="A63" s="36"/>
      <c r="B63" s="37"/>
      <c r="C63" s="38"/>
      <c r="D63" s="38"/>
      <c r="E63" s="38"/>
      <c r="F63" s="38"/>
      <c r="G63" s="38"/>
      <c r="H63" s="38"/>
      <c r="I63" s="38"/>
      <c r="J63" s="38"/>
      <c r="K63" s="38"/>
      <c r="L63" s="108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pans="1:47" s="2" customFormat="1" ht="6.9" customHeight="1">
      <c r="A64" s="36"/>
      <c r="B64" s="49"/>
      <c r="C64" s="50"/>
      <c r="D64" s="50"/>
      <c r="E64" s="50"/>
      <c r="F64" s="50"/>
      <c r="G64" s="50"/>
      <c r="H64" s="50"/>
      <c r="I64" s="50"/>
      <c r="J64" s="50"/>
      <c r="K64" s="50"/>
      <c r="L64" s="108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8" spans="1:31" s="2" customFormat="1" ht="6.9" customHeight="1">
      <c r="A68" s="36"/>
      <c r="B68" s="51"/>
      <c r="C68" s="52"/>
      <c r="D68" s="52"/>
      <c r="E68" s="52"/>
      <c r="F68" s="52"/>
      <c r="G68" s="52"/>
      <c r="H68" s="52"/>
      <c r="I68" s="52"/>
      <c r="J68" s="52"/>
      <c r="K68" s="52"/>
      <c r="L68" s="10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24.9" customHeight="1">
      <c r="A69" s="36"/>
      <c r="B69" s="37"/>
      <c r="C69" s="25" t="s">
        <v>118</v>
      </c>
      <c r="D69" s="38"/>
      <c r="E69" s="38"/>
      <c r="F69" s="38"/>
      <c r="G69" s="38"/>
      <c r="H69" s="38"/>
      <c r="I69" s="38"/>
      <c r="J69" s="38"/>
      <c r="K69" s="38"/>
      <c r="L69" s="10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6.9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0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12" customHeight="1">
      <c r="A71" s="36"/>
      <c r="B71" s="37"/>
      <c r="C71" s="31" t="s">
        <v>16</v>
      </c>
      <c r="D71" s="38"/>
      <c r="E71" s="38"/>
      <c r="F71" s="38"/>
      <c r="G71" s="38"/>
      <c r="H71" s="38"/>
      <c r="I71" s="38"/>
      <c r="J71" s="38"/>
      <c r="K71" s="38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16.5" customHeight="1">
      <c r="A72" s="36"/>
      <c r="B72" s="37"/>
      <c r="C72" s="38"/>
      <c r="D72" s="38"/>
      <c r="E72" s="379" t="str">
        <f>E7</f>
        <v>Rekonstrukce školní jídelny - výdejny - Gymnázium Polička</v>
      </c>
      <c r="F72" s="380"/>
      <c r="G72" s="380"/>
      <c r="H72" s="380"/>
      <c r="I72" s="38"/>
      <c r="J72" s="38"/>
      <c r="K72" s="38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>
      <c r="A73" s="36"/>
      <c r="B73" s="37"/>
      <c r="C73" s="31" t="s">
        <v>104</v>
      </c>
      <c r="D73" s="38"/>
      <c r="E73" s="38"/>
      <c r="F73" s="38"/>
      <c r="G73" s="38"/>
      <c r="H73" s="38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6.5" customHeight="1">
      <c r="A74" s="36"/>
      <c r="B74" s="37"/>
      <c r="C74" s="38"/>
      <c r="D74" s="38"/>
      <c r="E74" s="360" t="str">
        <f>E9</f>
        <v>SO 01.4 - ELEKTRO SILNOPROUD</v>
      </c>
      <c r="F74" s="378"/>
      <c r="G74" s="378"/>
      <c r="H74" s="37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21</v>
      </c>
      <c r="D76" s="38"/>
      <c r="E76" s="38"/>
      <c r="F76" s="29" t="str">
        <f>F12</f>
        <v xml:space="preserve"> </v>
      </c>
      <c r="G76" s="38"/>
      <c r="H76" s="38"/>
      <c r="I76" s="31" t="s">
        <v>23</v>
      </c>
      <c r="J76" s="61">
        <f>IF(J12="","",J12)</f>
        <v>45947</v>
      </c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40.049999999999997" customHeight="1">
      <c r="A78" s="36"/>
      <c r="B78" s="37"/>
      <c r="C78" s="31" t="s">
        <v>24</v>
      </c>
      <c r="D78" s="38"/>
      <c r="E78" s="38"/>
      <c r="F78" s="29" t="str">
        <f>E15</f>
        <v>Gymnázium Polička, nábř.Svobody 306,572 01 Polička</v>
      </c>
      <c r="G78" s="38"/>
      <c r="H78" s="38"/>
      <c r="I78" s="31" t="s">
        <v>29</v>
      </c>
      <c r="J78" s="34" t="str">
        <f>E21</f>
        <v xml:space="preserve">KALVODA &amp; KOSNAR ARCHITEKTI </v>
      </c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5.15" customHeight="1">
      <c r="A79" s="36"/>
      <c r="B79" s="37"/>
      <c r="C79" s="31" t="s">
        <v>28</v>
      </c>
      <c r="D79" s="38"/>
      <c r="E79" s="38"/>
      <c r="F79" s="29" t="str">
        <f>IF(E18="","",E18)</f>
        <v xml:space="preserve">TSM Design s.r.o. , Srnská 46, Hlinsko 539 01 </v>
      </c>
      <c r="G79" s="38"/>
      <c r="H79" s="38"/>
      <c r="I79" s="31" t="s">
        <v>32</v>
      </c>
      <c r="J79" s="34" t="str">
        <f>E24</f>
        <v xml:space="preserve"> </v>
      </c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0.3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11" customFormat="1" ht="29.25" customHeight="1">
      <c r="A81" s="148"/>
      <c r="B81" s="149"/>
      <c r="C81" s="150" t="s">
        <v>119</v>
      </c>
      <c r="D81" s="151" t="s">
        <v>55</v>
      </c>
      <c r="E81" s="151" t="s">
        <v>51</v>
      </c>
      <c r="F81" s="151" t="s">
        <v>52</v>
      </c>
      <c r="G81" s="151" t="s">
        <v>120</v>
      </c>
      <c r="H81" s="151" t="s">
        <v>121</v>
      </c>
      <c r="I81" s="151" t="s">
        <v>122</v>
      </c>
      <c r="J81" s="151" t="s">
        <v>108</v>
      </c>
      <c r="K81" s="152" t="s">
        <v>123</v>
      </c>
      <c r="L81" s="153"/>
      <c r="M81" s="70" t="s">
        <v>19</v>
      </c>
      <c r="N81" s="71" t="s">
        <v>40</v>
      </c>
      <c r="O81" s="71" t="s">
        <v>124</v>
      </c>
      <c r="P81" s="71" t="s">
        <v>125</v>
      </c>
      <c r="Q81" s="71" t="s">
        <v>126</v>
      </c>
      <c r="R81" s="71" t="s">
        <v>127</v>
      </c>
      <c r="S81" s="71" t="s">
        <v>128</v>
      </c>
      <c r="T81" s="72" t="s">
        <v>129</v>
      </c>
      <c r="U81" s="148"/>
      <c r="V81" s="148"/>
      <c r="W81" s="148"/>
      <c r="X81" s="148"/>
      <c r="Y81" s="148"/>
      <c r="Z81" s="148"/>
      <c r="AA81" s="148"/>
      <c r="AB81" s="148"/>
      <c r="AC81" s="148"/>
      <c r="AD81" s="148"/>
      <c r="AE81" s="148"/>
    </row>
    <row r="82" spans="1:65" s="2" customFormat="1" ht="22.8" customHeight="1">
      <c r="A82" s="36"/>
      <c r="B82" s="37"/>
      <c r="C82" s="77" t="s">
        <v>130</v>
      </c>
      <c r="D82" s="38"/>
      <c r="E82" s="38"/>
      <c r="F82" s="38"/>
      <c r="G82" s="38"/>
      <c r="H82" s="38"/>
      <c r="I82" s="38"/>
      <c r="J82" s="154">
        <f>BK82</f>
        <v>352083</v>
      </c>
      <c r="K82" s="38"/>
      <c r="L82" s="41"/>
      <c r="M82" s="73"/>
      <c r="N82" s="155"/>
      <c r="O82" s="74"/>
      <c r="P82" s="156">
        <f>P83+P130+P241</f>
        <v>0</v>
      </c>
      <c r="Q82" s="74"/>
      <c r="R82" s="156">
        <f>R83+R130+R241</f>
        <v>0</v>
      </c>
      <c r="S82" s="74"/>
      <c r="T82" s="157">
        <f>T83+T130+T241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9" t="s">
        <v>69</v>
      </c>
      <c r="AU82" s="19" t="s">
        <v>109</v>
      </c>
      <c r="BK82" s="158">
        <f>BK83+BK130+BK241</f>
        <v>352083</v>
      </c>
    </row>
    <row r="83" spans="1:65" s="12" customFormat="1" ht="25.95" customHeight="1">
      <c r="B83" s="159"/>
      <c r="C83" s="160"/>
      <c r="D83" s="161" t="s">
        <v>69</v>
      </c>
      <c r="E83" s="162" t="s">
        <v>965</v>
      </c>
      <c r="F83" s="162" t="s">
        <v>1062</v>
      </c>
      <c r="G83" s="160"/>
      <c r="H83" s="160"/>
      <c r="I83" s="163"/>
      <c r="J83" s="164">
        <f>BK83</f>
        <v>81790</v>
      </c>
      <c r="K83" s="160"/>
      <c r="L83" s="165"/>
      <c r="M83" s="166"/>
      <c r="N83" s="167"/>
      <c r="O83" s="167"/>
      <c r="P83" s="168">
        <f>SUM(P84:P129)</f>
        <v>0</v>
      </c>
      <c r="Q83" s="167"/>
      <c r="R83" s="168">
        <f>SUM(R84:R129)</f>
        <v>0</v>
      </c>
      <c r="S83" s="167"/>
      <c r="T83" s="169">
        <f>SUM(T84:T129)</f>
        <v>0</v>
      </c>
      <c r="AR83" s="170" t="s">
        <v>78</v>
      </c>
      <c r="AT83" s="171" t="s">
        <v>69</v>
      </c>
      <c r="AU83" s="171" t="s">
        <v>70</v>
      </c>
      <c r="AY83" s="170" t="s">
        <v>133</v>
      </c>
      <c r="BK83" s="172">
        <f>SUM(BK84:BK129)</f>
        <v>81790</v>
      </c>
    </row>
    <row r="84" spans="1:65" s="2" customFormat="1" ht="16.5" customHeight="1">
      <c r="A84" s="36"/>
      <c r="B84" s="37"/>
      <c r="C84" s="175" t="s">
        <v>78</v>
      </c>
      <c r="D84" s="175" t="s">
        <v>136</v>
      </c>
      <c r="E84" s="176" t="s">
        <v>78</v>
      </c>
      <c r="F84" s="177" t="s">
        <v>1063</v>
      </c>
      <c r="G84" s="178" t="s">
        <v>554</v>
      </c>
      <c r="H84" s="179">
        <v>1</v>
      </c>
      <c r="I84" s="180">
        <v>7900</v>
      </c>
      <c r="J84" s="181">
        <f>ROUND(I84*H84,2)</f>
        <v>7900</v>
      </c>
      <c r="K84" s="177" t="s">
        <v>19</v>
      </c>
      <c r="L84" s="41"/>
      <c r="M84" s="182" t="s">
        <v>19</v>
      </c>
      <c r="N84" s="183" t="s">
        <v>41</v>
      </c>
      <c r="O84" s="66"/>
      <c r="P84" s="184">
        <f>O84*H84</f>
        <v>0</v>
      </c>
      <c r="Q84" s="184">
        <v>0</v>
      </c>
      <c r="R84" s="184">
        <f>Q84*H84</f>
        <v>0</v>
      </c>
      <c r="S84" s="184">
        <v>0</v>
      </c>
      <c r="T84" s="185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186" t="s">
        <v>141</v>
      </c>
      <c r="AT84" s="186" t="s">
        <v>136</v>
      </c>
      <c r="AU84" s="186" t="s">
        <v>78</v>
      </c>
      <c r="AY84" s="19" t="s">
        <v>133</v>
      </c>
      <c r="BE84" s="187">
        <f>IF(N84="základní",J84,0)</f>
        <v>7900</v>
      </c>
      <c r="BF84" s="187">
        <f>IF(N84="snížená",J84,0)</f>
        <v>0</v>
      </c>
      <c r="BG84" s="187">
        <f>IF(N84="zákl. přenesená",J84,0)</f>
        <v>0</v>
      </c>
      <c r="BH84" s="187">
        <f>IF(N84="sníž. přenesená",J84,0)</f>
        <v>0</v>
      </c>
      <c r="BI84" s="187">
        <f>IF(N84="nulová",J84,0)</f>
        <v>0</v>
      </c>
      <c r="BJ84" s="19" t="s">
        <v>78</v>
      </c>
      <c r="BK84" s="187">
        <f>ROUND(I84*H84,2)</f>
        <v>7900</v>
      </c>
      <c r="BL84" s="19" t="s">
        <v>141</v>
      </c>
      <c r="BM84" s="186" t="s">
        <v>80</v>
      </c>
    </row>
    <row r="85" spans="1:65" s="2" customFormat="1">
      <c r="A85" s="36"/>
      <c r="B85" s="37"/>
      <c r="C85" s="38"/>
      <c r="D85" s="188" t="s">
        <v>143</v>
      </c>
      <c r="E85" s="38"/>
      <c r="F85" s="189" t="s">
        <v>1063</v>
      </c>
      <c r="G85" s="38"/>
      <c r="H85" s="38"/>
      <c r="I85" s="336"/>
      <c r="J85" s="38"/>
      <c r="K85" s="38"/>
      <c r="L85" s="41"/>
      <c r="M85" s="191"/>
      <c r="N85" s="192"/>
      <c r="O85" s="66"/>
      <c r="P85" s="66"/>
      <c r="Q85" s="66"/>
      <c r="R85" s="66"/>
      <c r="S85" s="66"/>
      <c r="T85" s="67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9" t="s">
        <v>143</v>
      </c>
      <c r="AU85" s="19" t="s">
        <v>78</v>
      </c>
    </row>
    <row r="86" spans="1:65" s="2" customFormat="1" ht="16.5" customHeight="1">
      <c r="A86" s="36"/>
      <c r="B86" s="37"/>
      <c r="C86" s="175" t="s">
        <v>80</v>
      </c>
      <c r="D86" s="175" t="s">
        <v>136</v>
      </c>
      <c r="E86" s="176" t="s">
        <v>80</v>
      </c>
      <c r="F86" s="177" t="s">
        <v>1064</v>
      </c>
      <c r="G86" s="178" t="s">
        <v>554</v>
      </c>
      <c r="H86" s="179">
        <v>1</v>
      </c>
      <c r="I86" s="180">
        <v>1600</v>
      </c>
      <c r="J86" s="181">
        <f>ROUND(I86*H86,2)</f>
        <v>1600</v>
      </c>
      <c r="K86" s="177" t="s">
        <v>19</v>
      </c>
      <c r="L86" s="41"/>
      <c r="M86" s="182" t="s">
        <v>19</v>
      </c>
      <c r="N86" s="183" t="s">
        <v>41</v>
      </c>
      <c r="O86" s="66"/>
      <c r="P86" s="184">
        <f>O86*H86</f>
        <v>0</v>
      </c>
      <c r="Q86" s="184">
        <v>0</v>
      </c>
      <c r="R86" s="184">
        <f>Q86*H86</f>
        <v>0</v>
      </c>
      <c r="S86" s="184">
        <v>0</v>
      </c>
      <c r="T86" s="185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86" t="s">
        <v>141</v>
      </c>
      <c r="AT86" s="186" t="s">
        <v>136</v>
      </c>
      <c r="AU86" s="186" t="s">
        <v>78</v>
      </c>
      <c r="AY86" s="19" t="s">
        <v>133</v>
      </c>
      <c r="BE86" s="187">
        <f>IF(N86="základní",J86,0)</f>
        <v>1600</v>
      </c>
      <c r="BF86" s="187">
        <f>IF(N86="snížená",J86,0)</f>
        <v>0</v>
      </c>
      <c r="BG86" s="187">
        <f>IF(N86="zákl. přenesená",J86,0)</f>
        <v>0</v>
      </c>
      <c r="BH86" s="187">
        <f>IF(N86="sníž. přenesená",J86,0)</f>
        <v>0</v>
      </c>
      <c r="BI86" s="187">
        <f>IF(N86="nulová",J86,0)</f>
        <v>0</v>
      </c>
      <c r="BJ86" s="19" t="s">
        <v>78</v>
      </c>
      <c r="BK86" s="187">
        <f>ROUND(I86*H86,2)</f>
        <v>1600</v>
      </c>
      <c r="BL86" s="19" t="s">
        <v>141</v>
      </c>
      <c r="BM86" s="186" t="s">
        <v>141</v>
      </c>
    </row>
    <row r="87" spans="1:65" s="2" customFormat="1">
      <c r="A87" s="36"/>
      <c r="B87" s="37"/>
      <c r="C87" s="38"/>
      <c r="D87" s="188" t="s">
        <v>143</v>
      </c>
      <c r="E87" s="38"/>
      <c r="F87" s="189" t="s">
        <v>1064</v>
      </c>
      <c r="G87" s="38"/>
      <c r="H87" s="38"/>
      <c r="I87" s="336"/>
      <c r="J87" s="38"/>
      <c r="K87" s="38"/>
      <c r="L87" s="41"/>
      <c r="M87" s="191"/>
      <c r="N87" s="192"/>
      <c r="O87" s="66"/>
      <c r="P87" s="66"/>
      <c r="Q87" s="66"/>
      <c r="R87" s="66"/>
      <c r="S87" s="66"/>
      <c r="T87" s="67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9" t="s">
        <v>143</v>
      </c>
      <c r="AU87" s="19" t="s">
        <v>78</v>
      </c>
    </row>
    <row r="88" spans="1:65" s="2" customFormat="1" ht="16.5" customHeight="1">
      <c r="A88" s="36"/>
      <c r="B88" s="37"/>
      <c r="C88" s="175" t="s">
        <v>155</v>
      </c>
      <c r="D88" s="175" t="s">
        <v>136</v>
      </c>
      <c r="E88" s="176" t="s">
        <v>155</v>
      </c>
      <c r="F88" s="177" t="s">
        <v>1065</v>
      </c>
      <c r="G88" s="178" t="s">
        <v>554</v>
      </c>
      <c r="H88" s="179">
        <v>1</v>
      </c>
      <c r="I88" s="180">
        <v>980</v>
      </c>
      <c r="J88" s="181">
        <f>ROUND(I88*H88,2)</f>
        <v>980</v>
      </c>
      <c r="K88" s="177" t="s">
        <v>19</v>
      </c>
      <c r="L88" s="41"/>
      <c r="M88" s="182" t="s">
        <v>19</v>
      </c>
      <c r="N88" s="183" t="s">
        <v>41</v>
      </c>
      <c r="O88" s="66"/>
      <c r="P88" s="184">
        <f>O88*H88</f>
        <v>0</v>
      </c>
      <c r="Q88" s="184">
        <v>0</v>
      </c>
      <c r="R88" s="184">
        <f>Q88*H88</f>
        <v>0</v>
      </c>
      <c r="S88" s="184">
        <v>0</v>
      </c>
      <c r="T88" s="185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86" t="s">
        <v>141</v>
      </c>
      <c r="AT88" s="186" t="s">
        <v>136</v>
      </c>
      <c r="AU88" s="186" t="s">
        <v>78</v>
      </c>
      <c r="AY88" s="19" t="s">
        <v>133</v>
      </c>
      <c r="BE88" s="187">
        <f>IF(N88="základní",J88,0)</f>
        <v>980</v>
      </c>
      <c r="BF88" s="187">
        <f>IF(N88="snížená",J88,0)</f>
        <v>0</v>
      </c>
      <c r="BG88" s="187">
        <f>IF(N88="zákl. přenesená",J88,0)</f>
        <v>0</v>
      </c>
      <c r="BH88" s="187">
        <f>IF(N88="sníž. přenesená",J88,0)</f>
        <v>0</v>
      </c>
      <c r="BI88" s="187">
        <f>IF(N88="nulová",J88,0)</f>
        <v>0</v>
      </c>
      <c r="BJ88" s="19" t="s">
        <v>78</v>
      </c>
      <c r="BK88" s="187">
        <f>ROUND(I88*H88,2)</f>
        <v>980</v>
      </c>
      <c r="BL88" s="19" t="s">
        <v>141</v>
      </c>
      <c r="BM88" s="186" t="s">
        <v>183</v>
      </c>
    </row>
    <row r="89" spans="1:65" s="2" customFormat="1">
      <c r="A89" s="36"/>
      <c r="B89" s="37"/>
      <c r="C89" s="38"/>
      <c r="D89" s="188" t="s">
        <v>143</v>
      </c>
      <c r="E89" s="38"/>
      <c r="F89" s="189" t="s">
        <v>1065</v>
      </c>
      <c r="G89" s="38"/>
      <c r="H89" s="38"/>
      <c r="I89" s="336"/>
      <c r="J89" s="38"/>
      <c r="K89" s="38"/>
      <c r="L89" s="41"/>
      <c r="M89" s="191"/>
      <c r="N89" s="192"/>
      <c r="O89" s="66"/>
      <c r="P89" s="66"/>
      <c r="Q89" s="66"/>
      <c r="R89" s="66"/>
      <c r="S89" s="66"/>
      <c r="T89" s="67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143</v>
      </c>
      <c r="AU89" s="19" t="s">
        <v>78</v>
      </c>
    </row>
    <row r="90" spans="1:65" s="2" customFormat="1" ht="16.5" customHeight="1">
      <c r="A90" s="36"/>
      <c r="B90" s="37"/>
      <c r="C90" s="175" t="s">
        <v>141</v>
      </c>
      <c r="D90" s="175" t="s">
        <v>136</v>
      </c>
      <c r="E90" s="176" t="s">
        <v>141</v>
      </c>
      <c r="F90" s="177" t="s">
        <v>1066</v>
      </c>
      <c r="G90" s="178" t="s">
        <v>554</v>
      </c>
      <c r="H90" s="179">
        <v>1</v>
      </c>
      <c r="I90" s="180">
        <v>590</v>
      </c>
      <c r="J90" s="181">
        <f>ROUND(I90*H90,2)</f>
        <v>590</v>
      </c>
      <c r="K90" s="177" t="s">
        <v>19</v>
      </c>
      <c r="L90" s="41"/>
      <c r="M90" s="182" t="s">
        <v>19</v>
      </c>
      <c r="N90" s="183" t="s">
        <v>41</v>
      </c>
      <c r="O90" s="66"/>
      <c r="P90" s="184">
        <f>O90*H90</f>
        <v>0</v>
      </c>
      <c r="Q90" s="184">
        <v>0</v>
      </c>
      <c r="R90" s="184">
        <f>Q90*H90</f>
        <v>0</v>
      </c>
      <c r="S90" s="184">
        <v>0</v>
      </c>
      <c r="T90" s="185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86" t="s">
        <v>141</v>
      </c>
      <c r="AT90" s="186" t="s">
        <v>136</v>
      </c>
      <c r="AU90" s="186" t="s">
        <v>78</v>
      </c>
      <c r="AY90" s="19" t="s">
        <v>133</v>
      </c>
      <c r="BE90" s="187">
        <f>IF(N90="základní",J90,0)</f>
        <v>590</v>
      </c>
      <c r="BF90" s="187">
        <f>IF(N90="snížená",J90,0)</f>
        <v>0</v>
      </c>
      <c r="BG90" s="187">
        <f>IF(N90="zákl. přenesená",J90,0)</f>
        <v>0</v>
      </c>
      <c r="BH90" s="187">
        <f>IF(N90="sníž. přenesená",J90,0)</f>
        <v>0</v>
      </c>
      <c r="BI90" s="187">
        <f>IF(N90="nulová",J90,0)</f>
        <v>0</v>
      </c>
      <c r="BJ90" s="19" t="s">
        <v>78</v>
      </c>
      <c r="BK90" s="187">
        <f>ROUND(I90*H90,2)</f>
        <v>590</v>
      </c>
      <c r="BL90" s="19" t="s">
        <v>141</v>
      </c>
      <c r="BM90" s="186" t="s">
        <v>200</v>
      </c>
    </row>
    <row r="91" spans="1:65" s="2" customFormat="1">
      <c r="A91" s="36"/>
      <c r="B91" s="37"/>
      <c r="C91" s="38"/>
      <c r="D91" s="188" t="s">
        <v>143</v>
      </c>
      <c r="E91" s="38"/>
      <c r="F91" s="189" t="s">
        <v>1066</v>
      </c>
      <c r="G91" s="38"/>
      <c r="H91" s="38"/>
      <c r="I91" s="336"/>
      <c r="J91" s="38"/>
      <c r="K91" s="38"/>
      <c r="L91" s="41"/>
      <c r="M91" s="191"/>
      <c r="N91" s="192"/>
      <c r="O91" s="66"/>
      <c r="P91" s="66"/>
      <c r="Q91" s="66"/>
      <c r="R91" s="66"/>
      <c r="S91" s="66"/>
      <c r="T91" s="67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143</v>
      </c>
      <c r="AU91" s="19" t="s">
        <v>78</v>
      </c>
    </row>
    <row r="92" spans="1:65" s="2" customFormat="1" ht="16.5" customHeight="1">
      <c r="A92" s="36"/>
      <c r="B92" s="37"/>
      <c r="C92" s="175" t="s">
        <v>172</v>
      </c>
      <c r="D92" s="175" t="s">
        <v>136</v>
      </c>
      <c r="E92" s="176" t="s">
        <v>172</v>
      </c>
      <c r="F92" s="177" t="s">
        <v>1067</v>
      </c>
      <c r="G92" s="178" t="s">
        <v>554</v>
      </c>
      <c r="H92" s="179">
        <v>4</v>
      </c>
      <c r="I92" s="180">
        <v>180</v>
      </c>
      <c r="J92" s="181">
        <f>ROUND(I92*H92,2)</f>
        <v>720</v>
      </c>
      <c r="K92" s="177" t="s">
        <v>19</v>
      </c>
      <c r="L92" s="41"/>
      <c r="M92" s="182" t="s">
        <v>19</v>
      </c>
      <c r="N92" s="183" t="s">
        <v>41</v>
      </c>
      <c r="O92" s="66"/>
      <c r="P92" s="184">
        <f>O92*H92</f>
        <v>0</v>
      </c>
      <c r="Q92" s="184">
        <v>0</v>
      </c>
      <c r="R92" s="184">
        <f>Q92*H92</f>
        <v>0</v>
      </c>
      <c r="S92" s="184">
        <v>0</v>
      </c>
      <c r="T92" s="185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6" t="s">
        <v>141</v>
      </c>
      <c r="AT92" s="186" t="s">
        <v>136</v>
      </c>
      <c r="AU92" s="186" t="s">
        <v>78</v>
      </c>
      <c r="AY92" s="19" t="s">
        <v>133</v>
      </c>
      <c r="BE92" s="187">
        <f>IF(N92="základní",J92,0)</f>
        <v>720</v>
      </c>
      <c r="BF92" s="187">
        <f>IF(N92="snížená",J92,0)</f>
        <v>0</v>
      </c>
      <c r="BG92" s="187">
        <f>IF(N92="zákl. přenesená",J92,0)</f>
        <v>0</v>
      </c>
      <c r="BH92" s="187">
        <f>IF(N92="sníž. přenesená",J92,0)</f>
        <v>0</v>
      </c>
      <c r="BI92" s="187">
        <f>IF(N92="nulová",J92,0)</f>
        <v>0</v>
      </c>
      <c r="BJ92" s="19" t="s">
        <v>78</v>
      </c>
      <c r="BK92" s="187">
        <f>ROUND(I92*H92,2)</f>
        <v>720</v>
      </c>
      <c r="BL92" s="19" t="s">
        <v>141</v>
      </c>
      <c r="BM92" s="186" t="s">
        <v>227</v>
      </c>
    </row>
    <row r="93" spans="1:65" s="2" customFormat="1">
      <c r="A93" s="36"/>
      <c r="B93" s="37"/>
      <c r="C93" s="38"/>
      <c r="D93" s="188" t="s">
        <v>143</v>
      </c>
      <c r="E93" s="38"/>
      <c r="F93" s="189" t="s">
        <v>1067</v>
      </c>
      <c r="G93" s="38"/>
      <c r="H93" s="38"/>
      <c r="I93" s="336"/>
      <c r="J93" s="38"/>
      <c r="K93" s="38"/>
      <c r="L93" s="41"/>
      <c r="M93" s="191"/>
      <c r="N93" s="192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143</v>
      </c>
      <c r="AU93" s="19" t="s">
        <v>78</v>
      </c>
    </row>
    <row r="94" spans="1:65" s="2" customFormat="1" ht="16.5" customHeight="1">
      <c r="A94" s="36"/>
      <c r="B94" s="37"/>
      <c r="C94" s="175" t="s">
        <v>183</v>
      </c>
      <c r="D94" s="175" t="s">
        <v>136</v>
      </c>
      <c r="E94" s="176" t="s">
        <v>183</v>
      </c>
      <c r="F94" s="177" t="s">
        <v>1068</v>
      </c>
      <c r="G94" s="178" t="s">
        <v>554</v>
      </c>
      <c r="H94" s="179">
        <v>2</v>
      </c>
      <c r="I94" s="180">
        <v>240</v>
      </c>
      <c r="J94" s="181">
        <f>ROUND(I94*H94,2)</f>
        <v>480</v>
      </c>
      <c r="K94" s="177" t="s">
        <v>19</v>
      </c>
      <c r="L94" s="41"/>
      <c r="M94" s="182" t="s">
        <v>19</v>
      </c>
      <c r="N94" s="183" t="s">
        <v>41</v>
      </c>
      <c r="O94" s="66"/>
      <c r="P94" s="184">
        <f>O94*H94</f>
        <v>0</v>
      </c>
      <c r="Q94" s="184">
        <v>0</v>
      </c>
      <c r="R94" s="184">
        <f>Q94*H94</f>
        <v>0</v>
      </c>
      <c r="S94" s="184">
        <v>0</v>
      </c>
      <c r="T94" s="185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86" t="s">
        <v>141</v>
      </c>
      <c r="AT94" s="186" t="s">
        <v>136</v>
      </c>
      <c r="AU94" s="186" t="s">
        <v>78</v>
      </c>
      <c r="AY94" s="19" t="s">
        <v>133</v>
      </c>
      <c r="BE94" s="187">
        <f>IF(N94="základní",J94,0)</f>
        <v>480</v>
      </c>
      <c r="BF94" s="187">
        <f>IF(N94="snížená",J94,0)</f>
        <v>0</v>
      </c>
      <c r="BG94" s="187">
        <f>IF(N94="zákl. přenesená",J94,0)</f>
        <v>0</v>
      </c>
      <c r="BH94" s="187">
        <f>IF(N94="sníž. přenesená",J94,0)</f>
        <v>0</v>
      </c>
      <c r="BI94" s="187">
        <f>IF(N94="nulová",J94,0)</f>
        <v>0</v>
      </c>
      <c r="BJ94" s="19" t="s">
        <v>78</v>
      </c>
      <c r="BK94" s="187">
        <f>ROUND(I94*H94,2)</f>
        <v>480</v>
      </c>
      <c r="BL94" s="19" t="s">
        <v>141</v>
      </c>
      <c r="BM94" s="186" t="s">
        <v>8</v>
      </c>
    </row>
    <row r="95" spans="1:65" s="2" customFormat="1">
      <c r="A95" s="36"/>
      <c r="B95" s="37"/>
      <c r="C95" s="38"/>
      <c r="D95" s="188" t="s">
        <v>143</v>
      </c>
      <c r="E95" s="38"/>
      <c r="F95" s="189" t="s">
        <v>1068</v>
      </c>
      <c r="G95" s="38"/>
      <c r="H95" s="38"/>
      <c r="I95" s="336"/>
      <c r="J95" s="38"/>
      <c r="K95" s="38"/>
      <c r="L95" s="41"/>
      <c r="M95" s="191"/>
      <c r="N95" s="192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143</v>
      </c>
      <c r="AU95" s="19" t="s">
        <v>78</v>
      </c>
    </row>
    <row r="96" spans="1:65" s="2" customFormat="1" ht="16.5" customHeight="1">
      <c r="A96" s="36"/>
      <c r="B96" s="37"/>
      <c r="C96" s="175" t="s">
        <v>193</v>
      </c>
      <c r="D96" s="175" t="s">
        <v>136</v>
      </c>
      <c r="E96" s="176" t="s">
        <v>193</v>
      </c>
      <c r="F96" s="177" t="s">
        <v>1069</v>
      </c>
      <c r="G96" s="178" t="s">
        <v>554</v>
      </c>
      <c r="H96" s="179">
        <v>2</v>
      </c>
      <c r="I96" s="180">
        <v>240</v>
      </c>
      <c r="J96" s="181">
        <f>ROUND(I96*H96,2)</f>
        <v>480</v>
      </c>
      <c r="K96" s="177" t="s">
        <v>19</v>
      </c>
      <c r="L96" s="41"/>
      <c r="M96" s="182" t="s">
        <v>19</v>
      </c>
      <c r="N96" s="183" t="s">
        <v>41</v>
      </c>
      <c r="O96" s="66"/>
      <c r="P96" s="184">
        <f>O96*H96</f>
        <v>0</v>
      </c>
      <c r="Q96" s="184">
        <v>0</v>
      </c>
      <c r="R96" s="184">
        <f>Q96*H96</f>
        <v>0</v>
      </c>
      <c r="S96" s="184">
        <v>0</v>
      </c>
      <c r="T96" s="185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86" t="s">
        <v>141</v>
      </c>
      <c r="AT96" s="186" t="s">
        <v>136</v>
      </c>
      <c r="AU96" s="186" t="s">
        <v>78</v>
      </c>
      <c r="AY96" s="19" t="s">
        <v>133</v>
      </c>
      <c r="BE96" s="187">
        <f>IF(N96="základní",J96,0)</f>
        <v>480</v>
      </c>
      <c r="BF96" s="187">
        <f>IF(N96="snížená",J96,0)</f>
        <v>0</v>
      </c>
      <c r="BG96" s="187">
        <f>IF(N96="zákl. přenesená",J96,0)</f>
        <v>0</v>
      </c>
      <c r="BH96" s="187">
        <f>IF(N96="sníž. přenesená",J96,0)</f>
        <v>0</v>
      </c>
      <c r="BI96" s="187">
        <f>IF(N96="nulová",J96,0)</f>
        <v>0</v>
      </c>
      <c r="BJ96" s="19" t="s">
        <v>78</v>
      </c>
      <c r="BK96" s="187">
        <f>ROUND(I96*H96,2)</f>
        <v>480</v>
      </c>
      <c r="BL96" s="19" t="s">
        <v>141</v>
      </c>
      <c r="BM96" s="186" t="s">
        <v>261</v>
      </c>
    </row>
    <row r="97" spans="1:65" s="2" customFormat="1">
      <c r="A97" s="36"/>
      <c r="B97" s="37"/>
      <c r="C97" s="38"/>
      <c r="D97" s="188" t="s">
        <v>143</v>
      </c>
      <c r="E97" s="38"/>
      <c r="F97" s="189" t="s">
        <v>1069</v>
      </c>
      <c r="G97" s="38"/>
      <c r="H97" s="38"/>
      <c r="I97" s="336"/>
      <c r="J97" s="38"/>
      <c r="K97" s="38"/>
      <c r="L97" s="41"/>
      <c r="M97" s="191"/>
      <c r="N97" s="192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143</v>
      </c>
      <c r="AU97" s="19" t="s">
        <v>78</v>
      </c>
    </row>
    <row r="98" spans="1:65" s="2" customFormat="1" ht="16.5" customHeight="1">
      <c r="A98" s="36"/>
      <c r="B98" s="37"/>
      <c r="C98" s="175" t="s">
        <v>200</v>
      </c>
      <c r="D98" s="175" t="s">
        <v>136</v>
      </c>
      <c r="E98" s="176" t="s">
        <v>200</v>
      </c>
      <c r="F98" s="177" t="s">
        <v>1070</v>
      </c>
      <c r="G98" s="178" t="s">
        <v>554</v>
      </c>
      <c r="H98" s="179">
        <v>3</v>
      </c>
      <c r="I98" s="180">
        <v>405</v>
      </c>
      <c r="J98" s="181">
        <f>ROUND(I98*H98,2)</f>
        <v>1215</v>
      </c>
      <c r="K98" s="177" t="s">
        <v>19</v>
      </c>
      <c r="L98" s="41"/>
      <c r="M98" s="182" t="s">
        <v>19</v>
      </c>
      <c r="N98" s="183" t="s">
        <v>41</v>
      </c>
      <c r="O98" s="66"/>
      <c r="P98" s="184">
        <f>O98*H98</f>
        <v>0</v>
      </c>
      <c r="Q98" s="184">
        <v>0</v>
      </c>
      <c r="R98" s="184">
        <f>Q98*H98</f>
        <v>0</v>
      </c>
      <c r="S98" s="184">
        <v>0</v>
      </c>
      <c r="T98" s="185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86" t="s">
        <v>141</v>
      </c>
      <c r="AT98" s="186" t="s">
        <v>136</v>
      </c>
      <c r="AU98" s="186" t="s">
        <v>78</v>
      </c>
      <c r="AY98" s="19" t="s">
        <v>133</v>
      </c>
      <c r="BE98" s="187">
        <f>IF(N98="základní",J98,0)</f>
        <v>1215</v>
      </c>
      <c r="BF98" s="187">
        <f>IF(N98="snížená",J98,0)</f>
        <v>0</v>
      </c>
      <c r="BG98" s="187">
        <f>IF(N98="zákl. přenesená",J98,0)</f>
        <v>0</v>
      </c>
      <c r="BH98" s="187">
        <f>IF(N98="sníž. přenesená",J98,0)</f>
        <v>0</v>
      </c>
      <c r="BI98" s="187">
        <f>IF(N98="nulová",J98,0)</f>
        <v>0</v>
      </c>
      <c r="BJ98" s="19" t="s">
        <v>78</v>
      </c>
      <c r="BK98" s="187">
        <f>ROUND(I98*H98,2)</f>
        <v>1215</v>
      </c>
      <c r="BL98" s="19" t="s">
        <v>141</v>
      </c>
      <c r="BM98" s="186" t="s">
        <v>252</v>
      </c>
    </row>
    <row r="99" spans="1:65" s="2" customFormat="1">
      <c r="A99" s="36"/>
      <c r="B99" s="37"/>
      <c r="C99" s="38"/>
      <c r="D99" s="188" t="s">
        <v>143</v>
      </c>
      <c r="E99" s="38"/>
      <c r="F99" s="189" t="s">
        <v>1070</v>
      </c>
      <c r="G99" s="38"/>
      <c r="H99" s="38"/>
      <c r="I99" s="336"/>
      <c r="J99" s="38"/>
      <c r="K99" s="38"/>
      <c r="L99" s="41"/>
      <c r="M99" s="191"/>
      <c r="N99" s="192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143</v>
      </c>
      <c r="AU99" s="19" t="s">
        <v>78</v>
      </c>
    </row>
    <row r="100" spans="1:65" s="2" customFormat="1" ht="16.5" customHeight="1">
      <c r="A100" s="36"/>
      <c r="B100" s="37"/>
      <c r="C100" s="175" t="s">
        <v>134</v>
      </c>
      <c r="D100" s="175" t="s">
        <v>136</v>
      </c>
      <c r="E100" s="176" t="s">
        <v>134</v>
      </c>
      <c r="F100" s="177" t="s">
        <v>1071</v>
      </c>
      <c r="G100" s="178" t="s">
        <v>554</v>
      </c>
      <c r="H100" s="179">
        <v>1</v>
      </c>
      <c r="I100" s="180">
        <v>405</v>
      </c>
      <c r="J100" s="181">
        <f>ROUND(I100*H100,2)</f>
        <v>405</v>
      </c>
      <c r="K100" s="177" t="s">
        <v>19</v>
      </c>
      <c r="L100" s="41"/>
      <c r="M100" s="182" t="s">
        <v>19</v>
      </c>
      <c r="N100" s="183" t="s">
        <v>41</v>
      </c>
      <c r="O100" s="66"/>
      <c r="P100" s="184">
        <f>O100*H100</f>
        <v>0</v>
      </c>
      <c r="Q100" s="184">
        <v>0</v>
      </c>
      <c r="R100" s="184">
        <f>Q100*H100</f>
        <v>0</v>
      </c>
      <c r="S100" s="184">
        <v>0</v>
      </c>
      <c r="T100" s="185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86" t="s">
        <v>141</v>
      </c>
      <c r="AT100" s="186" t="s">
        <v>136</v>
      </c>
      <c r="AU100" s="186" t="s">
        <v>78</v>
      </c>
      <c r="AY100" s="19" t="s">
        <v>133</v>
      </c>
      <c r="BE100" s="187">
        <f>IF(N100="základní",J100,0)</f>
        <v>405</v>
      </c>
      <c r="BF100" s="187">
        <f>IF(N100="snížená",J100,0)</f>
        <v>0</v>
      </c>
      <c r="BG100" s="187">
        <f>IF(N100="zákl. přenesená",J100,0)</f>
        <v>0</v>
      </c>
      <c r="BH100" s="187">
        <f>IF(N100="sníž. přenesená",J100,0)</f>
        <v>0</v>
      </c>
      <c r="BI100" s="187">
        <f>IF(N100="nulová",J100,0)</f>
        <v>0</v>
      </c>
      <c r="BJ100" s="19" t="s">
        <v>78</v>
      </c>
      <c r="BK100" s="187">
        <f>ROUND(I100*H100,2)</f>
        <v>405</v>
      </c>
      <c r="BL100" s="19" t="s">
        <v>141</v>
      </c>
      <c r="BM100" s="186" t="s">
        <v>286</v>
      </c>
    </row>
    <row r="101" spans="1:65" s="2" customFormat="1">
      <c r="A101" s="36"/>
      <c r="B101" s="37"/>
      <c r="C101" s="38"/>
      <c r="D101" s="188" t="s">
        <v>143</v>
      </c>
      <c r="E101" s="38"/>
      <c r="F101" s="189" t="s">
        <v>1071</v>
      </c>
      <c r="G101" s="38"/>
      <c r="H101" s="38"/>
      <c r="I101" s="336"/>
      <c r="J101" s="38"/>
      <c r="K101" s="38"/>
      <c r="L101" s="41"/>
      <c r="M101" s="191"/>
      <c r="N101" s="192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143</v>
      </c>
      <c r="AU101" s="19" t="s">
        <v>78</v>
      </c>
    </row>
    <row r="102" spans="1:65" s="2" customFormat="1" ht="16.5" customHeight="1">
      <c r="A102" s="36"/>
      <c r="B102" s="37"/>
      <c r="C102" s="175" t="s">
        <v>227</v>
      </c>
      <c r="D102" s="175" t="s">
        <v>136</v>
      </c>
      <c r="E102" s="176" t="s">
        <v>227</v>
      </c>
      <c r="F102" s="177" t="s">
        <v>1072</v>
      </c>
      <c r="G102" s="178" t="s">
        <v>1073</v>
      </c>
      <c r="H102" s="179">
        <v>1</v>
      </c>
      <c r="I102" s="180">
        <v>3200</v>
      </c>
      <c r="J102" s="181">
        <f>ROUND(I102*H102,2)</f>
        <v>3200</v>
      </c>
      <c r="K102" s="177" t="s">
        <v>19</v>
      </c>
      <c r="L102" s="41"/>
      <c r="M102" s="182" t="s">
        <v>19</v>
      </c>
      <c r="N102" s="183" t="s">
        <v>41</v>
      </c>
      <c r="O102" s="66"/>
      <c r="P102" s="184">
        <f>O102*H102</f>
        <v>0</v>
      </c>
      <c r="Q102" s="184">
        <v>0</v>
      </c>
      <c r="R102" s="184">
        <f>Q102*H102</f>
        <v>0</v>
      </c>
      <c r="S102" s="184">
        <v>0</v>
      </c>
      <c r="T102" s="185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6" t="s">
        <v>141</v>
      </c>
      <c r="AT102" s="186" t="s">
        <v>136</v>
      </c>
      <c r="AU102" s="186" t="s">
        <v>78</v>
      </c>
      <c r="AY102" s="19" t="s">
        <v>133</v>
      </c>
      <c r="BE102" s="187">
        <f>IF(N102="základní",J102,0)</f>
        <v>3200</v>
      </c>
      <c r="BF102" s="187">
        <f>IF(N102="snížená",J102,0)</f>
        <v>0</v>
      </c>
      <c r="BG102" s="187">
        <f>IF(N102="zákl. přenesená",J102,0)</f>
        <v>0</v>
      </c>
      <c r="BH102" s="187">
        <f>IF(N102="sníž. přenesená",J102,0)</f>
        <v>0</v>
      </c>
      <c r="BI102" s="187">
        <f>IF(N102="nulová",J102,0)</f>
        <v>0</v>
      </c>
      <c r="BJ102" s="19" t="s">
        <v>78</v>
      </c>
      <c r="BK102" s="187">
        <f>ROUND(I102*H102,2)</f>
        <v>3200</v>
      </c>
      <c r="BL102" s="19" t="s">
        <v>141</v>
      </c>
      <c r="BM102" s="186" t="s">
        <v>302</v>
      </c>
    </row>
    <row r="103" spans="1:65" s="2" customFormat="1">
      <c r="A103" s="36"/>
      <c r="B103" s="37"/>
      <c r="C103" s="38"/>
      <c r="D103" s="188" t="s">
        <v>143</v>
      </c>
      <c r="E103" s="38"/>
      <c r="F103" s="189" t="s">
        <v>1072</v>
      </c>
      <c r="G103" s="38"/>
      <c r="H103" s="38"/>
      <c r="I103" s="336"/>
      <c r="J103" s="38"/>
      <c r="K103" s="38"/>
      <c r="L103" s="41"/>
      <c r="M103" s="191"/>
      <c r="N103" s="192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143</v>
      </c>
      <c r="AU103" s="19" t="s">
        <v>78</v>
      </c>
    </row>
    <row r="104" spans="1:65" s="2" customFormat="1" ht="16.5" customHeight="1">
      <c r="A104" s="36"/>
      <c r="B104" s="37"/>
      <c r="C104" s="175" t="s">
        <v>233</v>
      </c>
      <c r="D104" s="175" t="s">
        <v>136</v>
      </c>
      <c r="E104" s="176" t="s">
        <v>233</v>
      </c>
      <c r="F104" s="177" t="s">
        <v>1074</v>
      </c>
      <c r="G104" s="178" t="s">
        <v>554</v>
      </c>
      <c r="H104" s="179">
        <v>1</v>
      </c>
      <c r="I104" s="180">
        <v>650</v>
      </c>
      <c r="J104" s="181">
        <f>ROUND(I104*H104,2)</f>
        <v>650</v>
      </c>
      <c r="K104" s="177" t="s">
        <v>19</v>
      </c>
      <c r="L104" s="41"/>
      <c r="M104" s="182" t="s">
        <v>19</v>
      </c>
      <c r="N104" s="183" t="s">
        <v>41</v>
      </c>
      <c r="O104" s="66"/>
      <c r="P104" s="184">
        <f>O104*H104</f>
        <v>0</v>
      </c>
      <c r="Q104" s="184">
        <v>0</v>
      </c>
      <c r="R104" s="184">
        <f>Q104*H104</f>
        <v>0</v>
      </c>
      <c r="S104" s="184">
        <v>0</v>
      </c>
      <c r="T104" s="185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86" t="s">
        <v>141</v>
      </c>
      <c r="AT104" s="186" t="s">
        <v>136</v>
      </c>
      <c r="AU104" s="186" t="s">
        <v>78</v>
      </c>
      <c r="AY104" s="19" t="s">
        <v>133</v>
      </c>
      <c r="BE104" s="187">
        <f>IF(N104="základní",J104,0)</f>
        <v>650</v>
      </c>
      <c r="BF104" s="187">
        <f>IF(N104="snížená",J104,0)</f>
        <v>0</v>
      </c>
      <c r="BG104" s="187">
        <f>IF(N104="zákl. přenesená",J104,0)</f>
        <v>0</v>
      </c>
      <c r="BH104" s="187">
        <f>IF(N104="sníž. přenesená",J104,0)</f>
        <v>0</v>
      </c>
      <c r="BI104" s="187">
        <f>IF(N104="nulová",J104,0)</f>
        <v>0</v>
      </c>
      <c r="BJ104" s="19" t="s">
        <v>78</v>
      </c>
      <c r="BK104" s="187">
        <f>ROUND(I104*H104,2)</f>
        <v>650</v>
      </c>
      <c r="BL104" s="19" t="s">
        <v>141</v>
      </c>
      <c r="BM104" s="186" t="s">
        <v>472</v>
      </c>
    </row>
    <row r="105" spans="1:65" s="2" customFormat="1">
      <c r="A105" s="36"/>
      <c r="B105" s="37"/>
      <c r="C105" s="38"/>
      <c r="D105" s="188" t="s">
        <v>143</v>
      </c>
      <c r="E105" s="38"/>
      <c r="F105" s="189" t="s">
        <v>1075</v>
      </c>
      <c r="G105" s="38"/>
      <c r="H105" s="38"/>
      <c r="I105" s="336"/>
      <c r="J105" s="38"/>
      <c r="K105" s="38"/>
      <c r="L105" s="41"/>
      <c r="M105" s="191"/>
      <c r="N105" s="192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9" t="s">
        <v>143</v>
      </c>
      <c r="AU105" s="19" t="s">
        <v>78</v>
      </c>
    </row>
    <row r="106" spans="1:65" s="2" customFormat="1" ht="16.5" customHeight="1">
      <c r="A106" s="36"/>
      <c r="B106" s="37"/>
      <c r="C106" s="175" t="s">
        <v>8</v>
      </c>
      <c r="D106" s="175" t="s">
        <v>136</v>
      </c>
      <c r="E106" s="176" t="s">
        <v>8</v>
      </c>
      <c r="F106" s="177" t="s">
        <v>1076</v>
      </c>
      <c r="G106" s="178" t="s">
        <v>554</v>
      </c>
      <c r="H106" s="179">
        <v>1</v>
      </c>
      <c r="I106" s="180">
        <v>810</v>
      </c>
      <c r="J106" s="181">
        <f>ROUND(I106*H106,2)</f>
        <v>810</v>
      </c>
      <c r="K106" s="177" t="s">
        <v>19</v>
      </c>
      <c r="L106" s="41"/>
      <c r="M106" s="182" t="s">
        <v>19</v>
      </c>
      <c r="N106" s="183" t="s">
        <v>41</v>
      </c>
      <c r="O106" s="66"/>
      <c r="P106" s="184">
        <f>O106*H106</f>
        <v>0</v>
      </c>
      <c r="Q106" s="184">
        <v>0</v>
      </c>
      <c r="R106" s="184">
        <f>Q106*H106</f>
        <v>0</v>
      </c>
      <c r="S106" s="184">
        <v>0</v>
      </c>
      <c r="T106" s="185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6" t="s">
        <v>141</v>
      </c>
      <c r="AT106" s="186" t="s">
        <v>136</v>
      </c>
      <c r="AU106" s="186" t="s">
        <v>78</v>
      </c>
      <c r="AY106" s="19" t="s">
        <v>133</v>
      </c>
      <c r="BE106" s="187">
        <f>IF(N106="základní",J106,0)</f>
        <v>810</v>
      </c>
      <c r="BF106" s="187">
        <f>IF(N106="snížená",J106,0)</f>
        <v>0</v>
      </c>
      <c r="BG106" s="187">
        <f>IF(N106="zákl. přenesená",J106,0)</f>
        <v>0</v>
      </c>
      <c r="BH106" s="187">
        <f>IF(N106="sníž. přenesená",J106,0)</f>
        <v>0</v>
      </c>
      <c r="BI106" s="187">
        <f>IF(N106="nulová",J106,0)</f>
        <v>0</v>
      </c>
      <c r="BJ106" s="19" t="s">
        <v>78</v>
      </c>
      <c r="BK106" s="187">
        <f>ROUND(I106*H106,2)</f>
        <v>810</v>
      </c>
      <c r="BL106" s="19" t="s">
        <v>141</v>
      </c>
      <c r="BM106" s="186" t="s">
        <v>489</v>
      </c>
    </row>
    <row r="107" spans="1:65" s="2" customFormat="1">
      <c r="A107" s="36"/>
      <c r="B107" s="37"/>
      <c r="C107" s="38"/>
      <c r="D107" s="188" t="s">
        <v>143</v>
      </c>
      <c r="E107" s="38"/>
      <c r="F107" s="189" t="s">
        <v>1077</v>
      </c>
      <c r="G107" s="38"/>
      <c r="H107" s="38"/>
      <c r="I107" s="336"/>
      <c r="J107" s="38"/>
      <c r="K107" s="38"/>
      <c r="L107" s="41"/>
      <c r="M107" s="191"/>
      <c r="N107" s="192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143</v>
      </c>
      <c r="AU107" s="19" t="s">
        <v>78</v>
      </c>
    </row>
    <row r="108" spans="1:65" s="2" customFormat="1" ht="16.5" customHeight="1">
      <c r="A108" s="36"/>
      <c r="B108" s="37"/>
      <c r="C108" s="175" t="s">
        <v>249</v>
      </c>
      <c r="D108" s="175" t="s">
        <v>136</v>
      </c>
      <c r="E108" s="176" t="s">
        <v>249</v>
      </c>
      <c r="F108" s="177" t="s">
        <v>1078</v>
      </c>
      <c r="G108" s="178" t="s">
        <v>554</v>
      </c>
      <c r="H108" s="179">
        <v>1</v>
      </c>
      <c r="I108" s="180">
        <v>1300</v>
      </c>
      <c r="J108" s="181">
        <f>ROUND(I108*H108,2)</f>
        <v>1300</v>
      </c>
      <c r="K108" s="177" t="s">
        <v>19</v>
      </c>
      <c r="L108" s="41"/>
      <c r="M108" s="182" t="s">
        <v>19</v>
      </c>
      <c r="N108" s="183" t="s">
        <v>41</v>
      </c>
      <c r="O108" s="66"/>
      <c r="P108" s="184">
        <f>O108*H108</f>
        <v>0</v>
      </c>
      <c r="Q108" s="184">
        <v>0</v>
      </c>
      <c r="R108" s="184">
        <f>Q108*H108</f>
        <v>0</v>
      </c>
      <c r="S108" s="184">
        <v>0</v>
      </c>
      <c r="T108" s="185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86" t="s">
        <v>141</v>
      </c>
      <c r="AT108" s="186" t="s">
        <v>136</v>
      </c>
      <c r="AU108" s="186" t="s">
        <v>78</v>
      </c>
      <c r="AY108" s="19" t="s">
        <v>133</v>
      </c>
      <c r="BE108" s="187">
        <f>IF(N108="základní",J108,0)</f>
        <v>1300</v>
      </c>
      <c r="BF108" s="187">
        <f>IF(N108="snížená",J108,0)</f>
        <v>0</v>
      </c>
      <c r="BG108" s="187">
        <f>IF(N108="zákl. přenesená",J108,0)</f>
        <v>0</v>
      </c>
      <c r="BH108" s="187">
        <f>IF(N108="sníž. přenesená",J108,0)</f>
        <v>0</v>
      </c>
      <c r="BI108" s="187">
        <f>IF(N108="nulová",J108,0)</f>
        <v>0</v>
      </c>
      <c r="BJ108" s="19" t="s">
        <v>78</v>
      </c>
      <c r="BK108" s="187">
        <f>ROUND(I108*H108,2)</f>
        <v>1300</v>
      </c>
      <c r="BL108" s="19" t="s">
        <v>141</v>
      </c>
      <c r="BM108" s="186" t="s">
        <v>499</v>
      </c>
    </row>
    <row r="109" spans="1:65" s="2" customFormat="1">
      <c r="A109" s="36"/>
      <c r="B109" s="37"/>
      <c r="C109" s="38"/>
      <c r="D109" s="188" t="s">
        <v>143</v>
      </c>
      <c r="E109" s="38"/>
      <c r="F109" s="189" t="s">
        <v>1078</v>
      </c>
      <c r="G109" s="38"/>
      <c r="H109" s="38"/>
      <c r="I109" s="336"/>
      <c r="J109" s="38"/>
      <c r="K109" s="38"/>
      <c r="L109" s="41"/>
      <c r="M109" s="191"/>
      <c r="N109" s="192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143</v>
      </c>
      <c r="AU109" s="19" t="s">
        <v>78</v>
      </c>
    </row>
    <row r="110" spans="1:65" s="2" customFormat="1" ht="16.5" customHeight="1">
      <c r="A110" s="36"/>
      <c r="B110" s="37"/>
      <c r="C110" s="175" t="s">
        <v>261</v>
      </c>
      <c r="D110" s="175" t="s">
        <v>136</v>
      </c>
      <c r="E110" s="176" t="s">
        <v>261</v>
      </c>
      <c r="F110" s="177" t="s">
        <v>1079</v>
      </c>
      <c r="G110" s="178" t="s">
        <v>554</v>
      </c>
      <c r="H110" s="179">
        <v>1</v>
      </c>
      <c r="I110" s="180">
        <v>1400</v>
      </c>
      <c r="J110" s="181">
        <f>ROUND(I110*H110,2)</f>
        <v>1400</v>
      </c>
      <c r="K110" s="177" t="s">
        <v>19</v>
      </c>
      <c r="L110" s="41"/>
      <c r="M110" s="182" t="s">
        <v>19</v>
      </c>
      <c r="N110" s="183" t="s">
        <v>41</v>
      </c>
      <c r="O110" s="66"/>
      <c r="P110" s="184">
        <f>O110*H110</f>
        <v>0</v>
      </c>
      <c r="Q110" s="184">
        <v>0</v>
      </c>
      <c r="R110" s="184">
        <f>Q110*H110</f>
        <v>0</v>
      </c>
      <c r="S110" s="184">
        <v>0</v>
      </c>
      <c r="T110" s="185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86" t="s">
        <v>141</v>
      </c>
      <c r="AT110" s="186" t="s">
        <v>136</v>
      </c>
      <c r="AU110" s="186" t="s">
        <v>78</v>
      </c>
      <c r="AY110" s="19" t="s">
        <v>133</v>
      </c>
      <c r="BE110" s="187">
        <f>IF(N110="základní",J110,0)</f>
        <v>1400</v>
      </c>
      <c r="BF110" s="187">
        <f>IF(N110="snížená",J110,0)</f>
        <v>0</v>
      </c>
      <c r="BG110" s="187">
        <f>IF(N110="zákl. přenesená",J110,0)</f>
        <v>0</v>
      </c>
      <c r="BH110" s="187">
        <f>IF(N110="sníž. přenesená",J110,0)</f>
        <v>0</v>
      </c>
      <c r="BI110" s="187">
        <f>IF(N110="nulová",J110,0)</f>
        <v>0</v>
      </c>
      <c r="BJ110" s="19" t="s">
        <v>78</v>
      </c>
      <c r="BK110" s="187">
        <f>ROUND(I110*H110,2)</f>
        <v>1400</v>
      </c>
      <c r="BL110" s="19" t="s">
        <v>141</v>
      </c>
      <c r="BM110" s="186" t="s">
        <v>508</v>
      </c>
    </row>
    <row r="111" spans="1:65" s="2" customFormat="1">
      <c r="A111" s="36"/>
      <c r="B111" s="37"/>
      <c r="C111" s="38"/>
      <c r="D111" s="188" t="s">
        <v>143</v>
      </c>
      <c r="E111" s="38"/>
      <c r="F111" s="189" t="s">
        <v>1079</v>
      </c>
      <c r="G111" s="38"/>
      <c r="H111" s="38"/>
      <c r="I111" s="336"/>
      <c r="J111" s="38"/>
      <c r="K111" s="38"/>
      <c r="L111" s="41"/>
      <c r="M111" s="191"/>
      <c r="N111" s="192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143</v>
      </c>
      <c r="AU111" s="19" t="s">
        <v>78</v>
      </c>
    </row>
    <row r="112" spans="1:65" s="2" customFormat="1" ht="16.5" customHeight="1">
      <c r="A112" s="36"/>
      <c r="B112" s="37"/>
      <c r="C112" s="175" t="s">
        <v>267</v>
      </c>
      <c r="D112" s="175" t="s">
        <v>136</v>
      </c>
      <c r="E112" s="176" t="s">
        <v>267</v>
      </c>
      <c r="F112" s="177" t="s">
        <v>1080</v>
      </c>
      <c r="G112" s="178" t="s">
        <v>554</v>
      </c>
      <c r="H112" s="179">
        <v>1</v>
      </c>
      <c r="I112" s="180">
        <v>980</v>
      </c>
      <c r="J112" s="181">
        <f>ROUND(I112*H112,2)</f>
        <v>980</v>
      </c>
      <c r="K112" s="177" t="s">
        <v>19</v>
      </c>
      <c r="L112" s="41"/>
      <c r="M112" s="182" t="s">
        <v>19</v>
      </c>
      <c r="N112" s="183" t="s">
        <v>41</v>
      </c>
      <c r="O112" s="66"/>
      <c r="P112" s="184">
        <f>O112*H112</f>
        <v>0</v>
      </c>
      <c r="Q112" s="184">
        <v>0</v>
      </c>
      <c r="R112" s="184">
        <f>Q112*H112</f>
        <v>0</v>
      </c>
      <c r="S112" s="184">
        <v>0</v>
      </c>
      <c r="T112" s="185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86" t="s">
        <v>141</v>
      </c>
      <c r="AT112" s="186" t="s">
        <v>136</v>
      </c>
      <c r="AU112" s="186" t="s">
        <v>78</v>
      </c>
      <c r="AY112" s="19" t="s">
        <v>133</v>
      </c>
      <c r="BE112" s="187">
        <f>IF(N112="základní",J112,0)</f>
        <v>980</v>
      </c>
      <c r="BF112" s="187">
        <f>IF(N112="snížená",J112,0)</f>
        <v>0</v>
      </c>
      <c r="BG112" s="187">
        <f>IF(N112="zákl. přenesená",J112,0)</f>
        <v>0</v>
      </c>
      <c r="BH112" s="187">
        <f>IF(N112="sníž. přenesená",J112,0)</f>
        <v>0</v>
      </c>
      <c r="BI112" s="187">
        <f>IF(N112="nulová",J112,0)</f>
        <v>0</v>
      </c>
      <c r="BJ112" s="19" t="s">
        <v>78</v>
      </c>
      <c r="BK112" s="187">
        <f>ROUND(I112*H112,2)</f>
        <v>980</v>
      </c>
      <c r="BL112" s="19" t="s">
        <v>141</v>
      </c>
      <c r="BM112" s="186" t="s">
        <v>519</v>
      </c>
    </row>
    <row r="113" spans="1:65" s="2" customFormat="1">
      <c r="A113" s="36"/>
      <c r="B113" s="37"/>
      <c r="C113" s="38"/>
      <c r="D113" s="188" t="s">
        <v>143</v>
      </c>
      <c r="E113" s="38"/>
      <c r="F113" s="189" t="s">
        <v>1080</v>
      </c>
      <c r="G113" s="38"/>
      <c r="H113" s="38"/>
      <c r="I113" s="336"/>
      <c r="J113" s="38"/>
      <c r="K113" s="38"/>
      <c r="L113" s="41"/>
      <c r="M113" s="191"/>
      <c r="N113" s="192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143</v>
      </c>
      <c r="AU113" s="19" t="s">
        <v>78</v>
      </c>
    </row>
    <row r="114" spans="1:65" s="2" customFormat="1" ht="16.5" customHeight="1">
      <c r="A114" s="36"/>
      <c r="B114" s="37"/>
      <c r="C114" s="175" t="s">
        <v>252</v>
      </c>
      <c r="D114" s="175" t="s">
        <v>136</v>
      </c>
      <c r="E114" s="176" t="s">
        <v>252</v>
      </c>
      <c r="F114" s="177" t="s">
        <v>1081</v>
      </c>
      <c r="G114" s="178" t="s">
        <v>554</v>
      </c>
      <c r="H114" s="179">
        <v>1</v>
      </c>
      <c r="I114" s="180">
        <v>900</v>
      </c>
      <c r="J114" s="181">
        <f>ROUND(I114*H114,2)</f>
        <v>900</v>
      </c>
      <c r="K114" s="177" t="s">
        <v>19</v>
      </c>
      <c r="L114" s="41"/>
      <c r="M114" s="182" t="s">
        <v>19</v>
      </c>
      <c r="N114" s="183" t="s">
        <v>41</v>
      </c>
      <c r="O114" s="66"/>
      <c r="P114" s="184">
        <f>O114*H114</f>
        <v>0</v>
      </c>
      <c r="Q114" s="184">
        <v>0</v>
      </c>
      <c r="R114" s="184">
        <f>Q114*H114</f>
        <v>0</v>
      </c>
      <c r="S114" s="184">
        <v>0</v>
      </c>
      <c r="T114" s="185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86" t="s">
        <v>141</v>
      </c>
      <c r="AT114" s="186" t="s">
        <v>136</v>
      </c>
      <c r="AU114" s="186" t="s">
        <v>78</v>
      </c>
      <c r="AY114" s="19" t="s">
        <v>133</v>
      </c>
      <c r="BE114" s="187">
        <f>IF(N114="základní",J114,0)</f>
        <v>900</v>
      </c>
      <c r="BF114" s="187">
        <f>IF(N114="snížená",J114,0)</f>
        <v>0</v>
      </c>
      <c r="BG114" s="187">
        <f>IF(N114="zákl. přenesená",J114,0)</f>
        <v>0</v>
      </c>
      <c r="BH114" s="187">
        <f>IF(N114="sníž. přenesená",J114,0)</f>
        <v>0</v>
      </c>
      <c r="BI114" s="187">
        <f>IF(N114="nulová",J114,0)</f>
        <v>0</v>
      </c>
      <c r="BJ114" s="19" t="s">
        <v>78</v>
      </c>
      <c r="BK114" s="187">
        <f>ROUND(I114*H114,2)</f>
        <v>900</v>
      </c>
      <c r="BL114" s="19" t="s">
        <v>141</v>
      </c>
      <c r="BM114" s="186" t="s">
        <v>497</v>
      </c>
    </row>
    <row r="115" spans="1:65" s="2" customFormat="1">
      <c r="A115" s="36"/>
      <c r="B115" s="37"/>
      <c r="C115" s="38"/>
      <c r="D115" s="188" t="s">
        <v>143</v>
      </c>
      <c r="E115" s="38"/>
      <c r="F115" s="189" t="s">
        <v>1081</v>
      </c>
      <c r="G115" s="38"/>
      <c r="H115" s="38"/>
      <c r="I115" s="336"/>
      <c r="J115" s="38"/>
      <c r="K115" s="38"/>
      <c r="L115" s="41"/>
      <c r="M115" s="191"/>
      <c r="N115" s="192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143</v>
      </c>
      <c r="AU115" s="19" t="s">
        <v>78</v>
      </c>
    </row>
    <row r="116" spans="1:65" s="2" customFormat="1" ht="21.75" customHeight="1">
      <c r="A116" s="36"/>
      <c r="B116" s="37"/>
      <c r="C116" s="175" t="s">
        <v>280</v>
      </c>
      <c r="D116" s="175" t="s">
        <v>136</v>
      </c>
      <c r="E116" s="176" t="s">
        <v>280</v>
      </c>
      <c r="F116" s="177" t="s">
        <v>1082</v>
      </c>
      <c r="G116" s="178" t="s">
        <v>554</v>
      </c>
      <c r="H116" s="179">
        <v>6</v>
      </c>
      <c r="I116" s="180">
        <v>1900</v>
      </c>
      <c r="J116" s="181">
        <f>ROUND(I116*H116,2)</f>
        <v>11400</v>
      </c>
      <c r="K116" s="177" t="s">
        <v>19</v>
      </c>
      <c r="L116" s="41"/>
      <c r="M116" s="182" t="s">
        <v>19</v>
      </c>
      <c r="N116" s="183" t="s">
        <v>41</v>
      </c>
      <c r="O116" s="66"/>
      <c r="P116" s="184">
        <f>O116*H116</f>
        <v>0</v>
      </c>
      <c r="Q116" s="184">
        <v>0</v>
      </c>
      <c r="R116" s="184">
        <f>Q116*H116</f>
        <v>0</v>
      </c>
      <c r="S116" s="184">
        <v>0</v>
      </c>
      <c r="T116" s="185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86" t="s">
        <v>141</v>
      </c>
      <c r="AT116" s="186" t="s">
        <v>136</v>
      </c>
      <c r="AU116" s="186" t="s">
        <v>78</v>
      </c>
      <c r="AY116" s="19" t="s">
        <v>133</v>
      </c>
      <c r="BE116" s="187">
        <f>IF(N116="základní",J116,0)</f>
        <v>11400</v>
      </c>
      <c r="BF116" s="187">
        <f>IF(N116="snížená",J116,0)</f>
        <v>0</v>
      </c>
      <c r="BG116" s="187">
        <f>IF(N116="zákl. přenesená",J116,0)</f>
        <v>0</v>
      </c>
      <c r="BH116" s="187">
        <f>IF(N116="sníž. přenesená",J116,0)</f>
        <v>0</v>
      </c>
      <c r="BI116" s="187">
        <f>IF(N116="nulová",J116,0)</f>
        <v>0</v>
      </c>
      <c r="BJ116" s="19" t="s">
        <v>78</v>
      </c>
      <c r="BK116" s="187">
        <f>ROUND(I116*H116,2)</f>
        <v>11400</v>
      </c>
      <c r="BL116" s="19" t="s">
        <v>141</v>
      </c>
      <c r="BM116" s="186" t="s">
        <v>543</v>
      </c>
    </row>
    <row r="117" spans="1:65" s="2" customFormat="1">
      <c r="A117" s="36"/>
      <c r="B117" s="37"/>
      <c r="C117" s="38"/>
      <c r="D117" s="188" t="s">
        <v>143</v>
      </c>
      <c r="E117" s="38"/>
      <c r="F117" s="189" t="s">
        <v>1082</v>
      </c>
      <c r="G117" s="38"/>
      <c r="H117" s="38"/>
      <c r="I117" s="336"/>
      <c r="J117" s="38"/>
      <c r="K117" s="38"/>
      <c r="L117" s="41"/>
      <c r="M117" s="191"/>
      <c r="N117" s="192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143</v>
      </c>
      <c r="AU117" s="19" t="s">
        <v>78</v>
      </c>
    </row>
    <row r="118" spans="1:65" s="2" customFormat="1" ht="21.75" customHeight="1">
      <c r="A118" s="36"/>
      <c r="B118" s="37"/>
      <c r="C118" s="175" t="s">
        <v>286</v>
      </c>
      <c r="D118" s="175" t="s">
        <v>136</v>
      </c>
      <c r="E118" s="176" t="s">
        <v>286</v>
      </c>
      <c r="F118" s="177" t="s">
        <v>1083</v>
      </c>
      <c r="G118" s="178" t="s">
        <v>554</v>
      </c>
      <c r="H118" s="179">
        <v>16</v>
      </c>
      <c r="I118" s="180">
        <v>1900</v>
      </c>
      <c r="J118" s="181">
        <f>ROUND(I118*H118,2)</f>
        <v>30400</v>
      </c>
      <c r="K118" s="177" t="s">
        <v>19</v>
      </c>
      <c r="L118" s="41"/>
      <c r="M118" s="182" t="s">
        <v>19</v>
      </c>
      <c r="N118" s="183" t="s">
        <v>41</v>
      </c>
      <c r="O118" s="66"/>
      <c r="P118" s="184">
        <f>O118*H118</f>
        <v>0</v>
      </c>
      <c r="Q118" s="184">
        <v>0</v>
      </c>
      <c r="R118" s="184">
        <f>Q118*H118</f>
        <v>0</v>
      </c>
      <c r="S118" s="184">
        <v>0</v>
      </c>
      <c r="T118" s="185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86" t="s">
        <v>141</v>
      </c>
      <c r="AT118" s="186" t="s">
        <v>136</v>
      </c>
      <c r="AU118" s="186" t="s">
        <v>78</v>
      </c>
      <c r="AY118" s="19" t="s">
        <v>133</v>
      </c>
      <c r="BE118" s="187">
        <f>IF(N118="základní",J118,0)</f>
        <v>30400</v>
      </c>
      <c r="BF118" s="187">
        <f>IF(N118="snížená",J118,0)</f>
        <v>0</v>
      </c>
      <c r="BG118" s="187">
        <f>IF(N118="zákl. přenesená",J118,0)</f>
        <v>0</v>
      </c>
      <c r="BH118" s="187">
        <f>IF(N118="sníž. přenesená",J118,0)</f>
        <v>0</v>
      </c>
      <c r="BI118" s="187">
        <f>IF(N118="nulová",J118,0)</f>
        <v>0</v>
      </c>
      <c r="BJ118" s="19" t="s">
        <v>78</v>
      </c>
      <c r="BK118" s="187">
        <f>ROUND(I118*H118,2)</f>
        <v>30400</v>
      </c>
      <c r="BL118" s="19" t="s">
        <v>141</v>
      </c>
      <c r="BM118" s="186" t="s">
        <v>556</v>
      </c>
    </row>
    <row r="119" spans="1:65" s="2" customFormat="1">
      <c r="A119" s="36"/>
      <c r="B119" s="37"/>
      <c r="C119" s="38"/>
      <c r="D119" s="188" t="s">
        <v>143</v>
      </c>
      <c r="E119" s="38"/>
      <c r="F119" s="189" t="s">
        <v>1083</v>
      </c>
      <c r="G119" s="38"/>
      <c r="H119" s="38"/>
      <c r="I119" s="336"/>
      <c r="J119" s="38"/>
      <c r="K119" s="38"/>
      <c r="L119" s="41"/>
      <c r="M119" s="191"/>
      <c r="N119" s="192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143</v>
      </c>
      <c r="AU119" s="19" t="s">
        <v>78</v>
      </c>
    </row>
    <row r="120" spans="1:65" s="2" customFormat="1" ht="21.75" customHeight="1">
      <c r="A120" s="36"/>
      <c r="B120" s="37"/>
      <c r="C120" s="175" t="s">
        <v>293</v>
      </c>
      <c r="D120" s="175" t="s">
        <v>136</v>
      </c>
      <c r="E120" s="176" t="s">
        <v>293</v>
      </c>
      <c r="F120" s="177" t="s">
        <v>1084</v>
      </c>
      <c r="G120" s="178" t="s">
        <v>554</v>
      </c>
      <c r="H120" s="179">
        <v>1</v>
      </c>
      <c r="I120" s="180">
        <v>1900</v>
      </c>
      <c r="J120" s="181">
        <f>ROUND(I120*H120,2)</f>
        <v>1900</v>
      </c>
      <c r="K120" s="177" t="s">
        <v>19</v>
      </c>
      <c r="L120" s="41"/>
      <c r="M120" s="182" t="s">
        <v>19</v>
      </c>
      <c r="N120" s="183" t="s">
        <v>41</v>
      </c>
      <c r="O120" s="66"/>
      <c r="P120" s="184">
        <f>O120*H120</f>
        <v>0</v>
      </c>
      <c r="Q120" s="184">
        <v>0</v>
      </c>
      <c r="R120" s="184">
        <f>Q120*H120</f>
        <v>0</v>
      </c>
      <c r="S120" s="184">
        <v>0</v>
      </c>
      <c r="T120" s="185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86" t="s">
        <v>141</v>
      </c>
      <c r="AT120" s="186" t="s">
        <v>136</v>
      </c>
      <c r="AU120" s="186" t="s">
        <v>78</v>
      </c>
      <c r="AY120" s="19" t="s">
        <v>133</v>
      </c>
      <c r="BE120" s="187">
        <f>IF(N120="základní",J120,0)</f>
        <v>1900</v>
      </c>
      <c r="BF120" s="187">
        <f>IF(N120="snížená",J120,0)</f>
        <v>0</v>
      </c>
      <c r="BG120" s="187">
        <f>IF(N120="zákl. přenesená",J120,0)</f>
        <v>0</v>
      </c>
      <c r="BH120" s="187">
        <f>IF(N120="sníž. přenesená",J120,0)</f>
        <v>0</v>
      </c>
      <c r="BI120" s="187">
        <f>IF(N120="nulová",J120,0)</f>
        <v>0</v>
      </c>
      <c r="BJ120" s="19" t="s">
        <v>78</v>
      </c>
      <c r="BK120" s="187">
        <f>ROUND(I120*H120,2)</f>
        <v>1900</v>
      </c>
      <c r="BL120" s="19" t="s">
        <v>141</v>
      </c>
      <c r="BM120" s="186" t="s">
        <v>564</v>
      </c>
    </row>
    <row r="121" spans="1:65" s="2" customFormat="1">
      <c r="A121" s="36"/>
      <c r="B121" s="37"/>
      <c r="C121" s="38"/>
      <c r="D121" s="188" t="s">
        <v>143</v>
      </c>
      <c r="E121" s="38"/>
      <c r="F121" s="189" t="s">
        <v>1084</v>
      </c>
      <c r="G121" s="38"/>
      <c r="H121" s="38"/>
      <c r="I121" s="336"/>
      <c r="J121" s="38"/>
      <c r="K121" s="38"/>
      <c r="L121" s="41"/>
      <c r="M121" s="191"/>
      <c r="N121" s="192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143</v>
      </c>
      <c r="AU121" s="19" t="s">
        <v>78</v>
      </c>
    </row>
    <row r="122" spans="1:65" s="2" customFormat="1" ht="16.5" customHeight="1">
      <c r="A122" s="36"/>
      <c r="B122" s="37"/>
      <c r="C122" s="175" t="s">
        <v>302</v>
      </c>
      <c r="D122" s="175" t="s">
        <v>136</v>
      </c>
      <c r="E122" s="176" t="s">
        <v>302</v>
      </c>
      <c r="F122" s="177" t="s">
        <v>1085</v>
      </c>
      <c r="G122" s="178" t="s">
        <v>1086</v>
      </c>
      <c r="H122" s="179">
        <v>1</v>
      </c>
      <c r="I122" s="180">
        <v>500</v>
      </c>
      <c r="J122" s="181">
        <f>ROUND(I122*H122,2)</f>
        <v>500</v>
      </c>
      <c r="K122" s="177" t="s">
        <v>19</v>
      </c>
      <c r="L122" s="41"/>
      <c r="M122" s="182" t="s">
        <v>19</v>
      </c>
      <c r="N122" s="183" t="s">
        <v>41</v>
      </c>
      <c r="O122" s="66"/>
      <c r="P122" s="184">
        <f>O122*H122</f>
        <v>0</v>
      </c>
      <c r="Q122" s="184">
        <v>0</v>
      </c>
      <c r="R122" s="184">
        <f>Q122*H122</f>
        <v>0</v>
      </c>
      <c r="S122" s="184">
        <v>0</v>
      </c>
      <c r="T122" s="185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86" t="s">
        <v>141</v>
      </c>
      <c r="AT122" s="186" t="s">
        <v>136</v>
      </c>
      <c r="AU122" s="186" t="s">
        <v>78</v>
      </c>
      <c r="AY122" s="19" t="s">
        <v>133</v>
      </c>
      <c r="BE122" s="187">
        <f>IF(N122="základní",J122,0)</f>
        <v>500</v>
      </c>
      <c r="BF122" s="187">
        <f>IF(N122="snížená",J122,0)</f>
        <v>0</v>
      </c>
      <c r="BG122" s="187">
        <f>IF(N122="zákl. přenesená",J122,0)</f>
        <v>0</v>
      </c>
      <c r="BH122" s="187">
        <f>IF(N122="sníž. přenesená",J122,0)</f>
        <v>0</v>
      </c>
      <c r="BI122" s="187">
        <f>IF(N122="nulová",J122,0)</f>
        <v>0</v>
      </c>
      <c r="BJ122" s="19" t="s">
        <v>78</v>
      </c>
      <c r="BK122" s="187">
        <f>ROUND(I122*H122,2)</f>
        <v>500</v>
      </c>
      <c r="BL122" s="19" t="s">
        <v>141</v>
      </c>
      <c r="BM122" s="186" t="s">
        <v>572</v>
      </c>
    </row>
    <row r="123" spans="1:65" s="2" customFormat="1">
      <c r="A123" s="36"/>
      <c r="B123" s="37"/>
      <c r="C123" s="38"/>
      <c r="D123" s="188" t="s">
        <v>143</v>
      </c>
      <c r="E123" s="38"/>
      <c r="F123" s="189" t="s">
        <v>1085</v>
      </c>
      <c r="G123" s="38"/>
      <c r="H123" s="38"/>
      <c r="I123" s="336"/>
      <c r="J123" s="38"/>
      <c r="K123" s="38"/>
      <c r="L123" s="41"/>
      <c r="M123" s="191"/>
      <c r="N123" s="192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143</v>
      </c>
      <c r="AU123" s="19" t="s">
        <v>78</v>
      </c>
    </row>
    <row r="124" spans="1:65" s="2" customFormat="1" ht="16.5" customHeight="1">
      <c r="A124" s="36"/>
      <c r="B124" s="37"/>
      <c r="C124" s="175" t="s">
        <v>7</v>
      </c>
      <c r="D124" s="175" t="s">
        <v>136</v>
      </c>
      <c r="E124" s="176" t="s">
        <v>7</v>
      </c>
      <c r="F124" s="177" t="s">
        <v>1087</v>
      </c>
      <c r="G124" s="178" t="s">
        <v>554</v>
      </c>
      <c r="H124" s="179">
        <v>1</v>
      </c>
      <c r="I124" s="180">
        <v>8900</v>
      </c>
      <c r="J124" s="181">
        <f>ROUND(I124*H124,2)</f>
        <v>8900</v>
      </c>
      <c r="K124" s="177" t="s">
        <v>19</v>
      </c>
      <c r="L124" s="41"/>
      <c r="M124" s="182" t="s">
        <v>19</v>
      </c>
      <c r="N124" s="183" t="s">
        <v>41</v>
      </c>
      <c r="O124" s="66"/>
      <c r="P124" s="184">
        <f>O124*H124</f>
        <v>0</v>
      </c>
      <c r="Q124" s="184">
        <v>0</v>
      </c>
      <c r="R124" s="184">
        <f>Q124*H124</f>
        <v>0</v>
      </c>
      <c r="S124" s="184">
        <v>0</v>
      </c>
      <c r="T124" s="185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86" t="s">
        <v>141</v>
      </c>
      <c r="AT124" s="186" t="s">
        <v>136</v>
      </c>
      <c r="AU124" s="186" t="s">
        <v>78</v>
      </c>
      <c r="AY124" s="19" t="s">
        <v>133</v>
      </c>
      <c r="BE124" s="187">
        <f>IF(N124="základní",J124,0)</f>
        <v>8900</v>
      </c>
      <c r="BF124" s="187">
        <f>IF(N124="snížená",J124,0)</f>
        <v>0</v>
      </c>
      <c r="BG124" s="187">
        <f>IF(N124="zákl. přenesená",J124,0)</f>
        <v>0</v>
      </c>
      <c r="BH124" s="187">
        <f>IF(N124="sníž. přenesená",J124,0)</f>
        <v>0</v>
      </c>
      <c r="BI124" s="187">
        <f>IF(N124="nulová",J124,0)</f>
        <v>0</v>
      </c>
      <c r="BJ124" s="19" t="s">
        <v>78</v>
      </c>
      <c r="BK124" s="187">
        <f>ROUND(I124*H124,2)</f>
        <v>8900</v>
      </c>
      <c r="BL124" s="19" t="s">
        <v>141</v>
      </c>
      <c r="BM124" s="186" t="s">
        <v>580</v>
      </c>
    </row>
    <row r="125" spans="1:65" s="2" customFormat="1">
      <c r="A125" s="36"/>
      <c r="B125" s="37"/>
      <c r="C125" s="38"/>
      <c r="D125" s="188" t="s">
        <v>143</v>
      </c>
      <c r="E125" s="38"/>
      <c r="F125" s="189" t="s">
        <v>1087</v>
      </c>
      <c r="G125" s="38"/>
      <c r="H125" s="38"/>
      <c r="I125" s="336"/>
      <c r="J125" s="38"/>
      <c r="K125" s="38"/>
      <c r="L125" s="41"/>
      <c r="M125" s="191"/>
      <c r="N125" s="192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143</v>
      </c>
      <c r="AU125" s="19" t="s">
        <v>78</v>
      </c>
    </row>
    <row r="126" spans="1:65" s="2" customFormat="1" ht="16.5" customHeight="1">
      <c r="A126" s="36"/>
      <c r="B126" s="37"/>
      <c r="C126" s="175" t="s">
        <v>472</v>
      </c>
      <c r="D126" s="175" t="s">
        <v>136</v>
      </c>
      <c r="E126" s="176" t="s">
        <v>472</v>
      </c>
      <c r="F126" s="177" t="s">
        <v>1088</v>
      </c>
      <c r="G126" s="178" t="s">
        <v>554</v>
      </c>
      <c r="H126" s="179">
        <v>52</v>
      </c>
      <c r="I126" s="180">
        <v>90</v>
      </c>
      <c r="J126" s="181">
        <f>ROUND(I126*H126,2)</f>
        <v>4680</v>
      </c>
      <c r="K126" s="177" t="s">
        <v>19</v>
      </c>
      <c r="L126" s="41"/>
      <c r="M126" s="182" t="s">
        <v>19</v>
      </c>
      <c r="N126" s="183" t="s">
        <v>41</v>
      </c>
      <c r="O126" s="66"/>
      <c r="P126" s="184">
        <f>O126*H126</f>
        <v>0</v>
      </c>
      <c r="Q126" s="184">
        <v>0</v>
      </c>
      <c r="R126" s="184">
        <f>Q126*H126</f>
        <v>0</v>
      </c>
      <c r="S126" s="184">
        <v>0</v>
      </c>
      <c r="T126" s="185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6" t="s">
        <v>141</v>
      </c>
      <c r="AT126" s="186" t="s">
        <v>136</v>
      </c>
      <c r="AU126" s="186" t="s">
        <v>78</v>
      </c>
      <c r="AY126" s="19" t="s">
        <v>133</v>
      </c>
      <c r="BE126" s="187">
        <f>IF(N126="základní",J126,0)</f>
        <v>4680</v>
      </c>
      <c r="BF126" s="187">
        <f>IF(N126="snížená",J126,0)</f>
        <v>0</v>
      </c>
      <c r="BG126" s="187">
        <f>IF(N126="zákl. přenesená",J126,0)</f>
        <v>0</v>
      </c>
      <c r="BH126" s="187">
        <f>IF(N126="sníž. přenesená",J126,0)</f>
        <v>0</v>
      </c>
      <c r="BI126" s="187">
        <f>IF(N126="nulová",J126,0)</f>
        <v>0</v>
      </c>
      <c r="BJ126" s="19" t="s">
        <v>78</v>
      </c>
      <c r="BK126" s="187">
        <f>ROUND(I126*H126,2)</f>
        <v>4680</v>
      </c>
      <c r="BL126" s="19" t="s">
        <v>141</v>
      </c>
      <c r="BM126" s="186" t="s">
        <v>588</v>
      </c>
    </row>
    <row r="127" spans="1:65" s="2" customFormat="1">
      <c r="A127" s="36"/>
      <c r="B127" s="37"/>
      <c r="C127" s="38"/>
      <c r="D127" s="188" t="s">
        <v>143</v>
      </c>
      <c r="E127" s="38"/>
      <c r="F127" s="189" t="s">
        <v>1088</v>
      </c>
      <c r="G127" s="38"/>
      <c r="H127" s="38"/>
      <c r="I127" s="336"/>
      <c r="J127" s="38"/>
      <c r="K127" s="38"/>
      <c r="L127" s="41"/>
      <c r="M127" s="191"/>
      <c r="N127" s="192"/>
      <c r="O127" s="66"/>
      <c r="P127" s="66"/>
      <c r="Q127" s="66"/>
      <c r="R127" s="66"/>
      <c r="S127" s="66"/>
      <c r="T127" s="67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9" t="s">
        <v>143</v>
      </c>
      <c r="AU127" s="19" t="s">
        <v>78</v>
      </c>
    </row>
    <row r="128" spans="1:65" s="2" customFormat="1" ht="16.5" customHeight="1">
      <c r="A128" s="36"/>
      <c r="B128" s="37"/>
      <c r="C128" s="175" t="s">
        <v>481</v>
      </c>
      <c r="D128" s="175" t="s">
        <v>136</v>
      </c>
      <c r="E128" s="176" t="s">
        <v>481</v>
      </c>
      <c r="F128" s="177" t="s">
        <v>1089</v>
      </c>
      <c r="G128" s="178" t="s">
        <v>554</v>
      </c>
      <c r="H128" s="179">
        <v>4</v>
      </c>
      <c r="I128" s="180">
        <v>100</v>
      </c>
      <c r="J128" s="181">
        <f>ROUND(I128*H128,2)</f>
        <v>400</v>
      </c>
      <c r="K128" s="177" t="s">
        <v>19</v>
      </c>
      <c r="L128" s="41"/>
      <c r="M128" s="182" t="s">
        <v>19</v>
      </c>
      <c r="N128" s="183" t="s">
        <v>41</v>
      </c>
      <c r="O128" s="66"/>
      <c r="P128" s="184">
        <f>O128*H128</f>
        <v>0</v>
      </c>
      <c r="Q128" s="184">
        <v>0</v>
      </c>
      <c r="R128" s="184">
        <f>Q128*H128</f>
        <v>0</v>
      </c>
      <c r="S128" s="184">
        <v>0</v>
      </c>
      <c r="T128" s="185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6" t="s">
        <v>141</v>
      </c>
      <c r="AT128" s="186" t="s">
        <v>136</v>
      </c>
      <c r="AU128" s="186" t="s">
        <v>78</v>
      </c>
      <c r="AY128" s="19" t="s">
        <v>133</v>
      </c>
      <c r="BE128" s="187">
        <f>IF(N128="základní",J128,0)</f>
        <v>400</v>
      </c>
      <c r="BF128" s="187">
        <f>IF(N128="snížená",J128,0)</f>
        <v>0</v>
      </c>
      <c r="BG128" s="187">
        <f>IF(N128="zákl. přenesená",J128,0)</f>
        <v>0</v>
      </c>
      <c r="BH128" s="187">
        <f>IF(N128="sníž. přenesená",J128,0)</f>
        <v>0</v>
      </c>
      <c r="BI128" s="187">
        <f>IF(N128="nulová",J128,0)</f>
        <v>0</v>
      </c>
      <c r="BJ128" s="19" t="s">
        <v>78</v>
      </c>
      <c r="BK128" s="187">
        <f>ROUND(I128*H128,2)</f>
        <v>400</v>
      </c>
      <c r="BL128" s="19" t="s">
        <v>141</v>
      </c>
      <c r="BM128" s="186" t="s">
        <v>598</v>
      </c>
    </row>
    <row r="129" spans="1:65" s="2" customFormat="1">
      <c r="A129" s="36"/>
      <c r="B129" s="37"/>
      <c r="C129" s="38"/>
      <c r="D129" s="188" t="s">
        <v>143</v>
      </c>
      <c r="E129" s="38"/>
      <c r="F129" s="189" t="s">
        <v>1089</v>
      </c>
      <c r="G129" s="38"/>
      <c r="H129" s="38"/>
      <c r="I129" s="336"/>
      <c r="J129" s="38"/>
      <c r="K129" s="38"/>
      <c r="L129" s="41"/>
      <c r="M129" s="191"/>
      <c r="N129" s="192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143</v>
      </c>
      <c r="AU129" s="19" t="s">
        <v>78</v>
      </c>
    </row>
    <row r="130" spans="1:65" s="12" customFormat="1" ht="25.95" customHeight="1">
      <c r="B130" s="159"/>
      <c r="C130" s="160"/>
      <c r="D130" s="161" t="s">
        <v>69</v>
      </c>
      <c r="E130" s="162" t="s">
        <v>978</v>
      </c>
      <c r="F130" s="162" t="s">
        <v>1090</v>
      </c>
      <c r="G130" s="160"/>
      <c r="H130" s="160"/>
      <c r="I130" s="337"/>
      <c r="J130" s="164">
        <f>BK130</f>
        <v>257293</v>
      </c>
      <c r="K130" s="160"/>
      <c r="L130" s="165"/>
      <c r="M130" s="166"/>
      <c r="N130" s="167"/>
      <c r="O130" s="167"/>
      <c r="P130" s="168">
        <f>SUM(P131:P240)</f>
        <v>0</v>
      </c>
      <c r="Q130" s="167"/>
      <c r="R130" s="168">
        <f>SUM(R131:R240)</f>
        <v>0</v>
      </c>
      <c r="S130" s="167"/>
      <c r="T130" s="169">
        <f>SUM(T131:T240)</f>
        <v>0</v>
      </c>
      <c r="AR130" s="170" t="s">
        <v>78</v>
      </c>
      <c r="AT130" s="171" t="s">
        <v>69</v>
      </c>
      <c r="AU130" s="171" t="s">
        <v>70</v>
      </c>
      <c r="AY130" s="170" t="s">
        <v>133</v>
      </c>
      <c r="BK130" s="172">
        <f>SUM(BK131:BK240)</f>
        <v>257293</v>
      </c>
    </row>
    <row r="131" spans="1:65" s="2" customFormat="1" ht="16.5" customHeight="1">
      <c r="A131" s="36"/>
      <c r="B131" s="37"/>
      <c r="C131" s="175" t="s">
        <v>489</v>
      </c>
      <c r="D131" s="175" t="s">
        <v>136</v>
      </c>
      <c r="E131" s="176" t="s">
        <v>494</v>
      </c>
      <c r="F131" s="177" t="s">
        <v>1091</v>
      </c>
      <c r="G131" s="178" t="s">
        <v>554</v>
      </c>
      <c r="H131" s="179">
        <v>34</v>
      </c>
      <c r="I131" s="180">
        <v>105</v>
      </c>
      <c r="J131" s="181">
        <f>ROUND(I131*H131,2)</f>
        <v>3570</v>
      </c>
      <c r="K131" s="177" t="s">
        <v>19</v>
      </c>
      <c r="L131" s="41"/>
      <c r="M131" s="182" t="s">
        <v>19</v>
      </c>
      <c r="N131" s="183" t="s">
        <v>41</v>
      </c>
      <c r="O131" s="66"/>
      <c r="P131" s="184">
        <f>O131*H131</f>
        <v>0</v>
      </c>
      <c r="Q131" s="184">
        <v>0</v>
      </c>
      <c r="R131" s="184">
        <f>Q131*H131</f>
        <v>0</v>
      </c>
      <c r="S131" s="184">
        <v>0</v>
      </c>
      <c r="T131" s="185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6" t="s">
        <v>141</v>
      </c>
      <c r="AT131" s="186" t="s">
        <v>136</v>
      </c>
      <c r="AU131" s="186" t="s">
        <v>78</v>
      </c>
      <c r="AY131" s="19" t="s">
        <v>133</v>
      </c>
      <c r="BE131" s="187">
        <f>IF(N131="základní",J131,0)</f>
        <v>3570</v>
      </c>
      <c r="BF131" s="187">
        <f>IF(N131="snížená",J131,0)</f>
        <v>0</v>
      </c>
      <c r="BG131" s="187">
        <f>IF(N131="zákl. přenesená",J131,0)</f>
        <v>0</v>
      </c>
      <c r="BH131" s="187">
        <f>IF(N131="sníž. přenesená",J131,0)</f>
        <v>0</v>
      </c>
      <c r="BI131" s="187">
        <f>IF(N131="nulová",J131,0)</f>
        <v>0</v>
      </c>
      <c r="BJ131" s="19" t="s">
        <v>78</v>
      </c>
      <c r="BK131" s="187">
        <f>ROUND(I131*H131,2)</f>
        <v>3570</v>
      </c>
      <c r="BL131" s="19" t="s">
        <v>141</v>
      </c>
      <c r="BM131" s="186" t="s">
        <v>625</v>
      </c>
    </row>
    <row r="132" spans="1:65" s="2" customFormat="1">
      <c r="A132" s="36"/>
      <c r="B132" s="37"/>
      <c r="C132" s="38"/>
      <c r="D132" s="188" t="s">
        <v>143</v>
      </c>
      <c r="E132" s="38"/>
      <c r="F132" s="189" t="s">
        <v>1091</v>
      </c>
      <c r="G132" s="38"/>
      <c r="H132" s="38"/>
      <c r="I132" s="336"/>
      <c r="J132" s="38"/>
      <c r="K132" s="38"/>
      <c r="L132" s="41"/>
      <c r="M132" s="191"/>
      <c r="N132" s="192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9" t="s">
        <v>143</v>
      </c>
      <c r="AU132" s="19" t="s">
        <v>78</v>
      </c>
    </row>
    <row r="133" spans="1:65" s="2" customFormat="1" ht="16.5" customHeight="1">
      <c r="A133" s="36"/>
      <c r="B133" s="37"/>
      <c r="C133" s="175" t="s">
        <v>494</v>
      </c>
      <c r="D133" s="175" t="s">
        <v>136</v>
      </c>
      <c r="E133" s="176" t="s">
        <v>499</v>
      </c>
      <c r="F133" s="177" t="s">
        <v>1092</v>
      </c>
      <c r="G133" s="178" t="s">
        <v>554</v>
      </c>
      <c r="H133" s="179">
        <v>12</v>
      </c>
      <c r="I133" s="180">
        <v>90</v>
      </c>
      <c r="J133" s="181">
        <f>ROUND(I133*H133,2)</f>
        <v>1080</v>
      </c>
      <c r="K133" s="177" t="s">
        <v>19</v>
      </c>
      <c r="L133" s="41"/>
      <c r="M133" s="182" t="s">
        <v>19</v>
      </c>
      <c r="N133" s="183" t="s">
        <v>41</v>
      </c>
      <c r="O133" s="66"/>
      <c r="P133" s="184">
        <f>O133*H133</f>
        <v>0</v>
      </c>
      <c r="Q133" s="184">
        <v>0</v>
      </c>
      <c r="R133" s="184">
        <f>Q133*H133</f>
        <v>0</v>
      </c>
      <c r="S133" s="184">
        <v>0</v>
      </c>
      <c r="T133" s="185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6" t="s">
        <v>141</v>
      </c>
      <c r="AT133" s="186" t="s">
        <v>136</v>
      </c>
      <c r="AU133" s="186" t="s">
        <v>78</v>
      </c>
      <c r="AY133" s="19" t="s">
        <v>133</v>
      </c>
      <c r="BE133" s="187">
        <f>IF(N133="základní",J133,0)</f>
        <v>1080</v>
      </c>
      <c r="BF133" s="187">
        <f>IF(N133="snížená",J133,0)</f>
        <v>0</v>
      </c>
      <c r="BG133" s="187">
        <f>IF(N133="zákl. přenesená",J133,0)</f>
        <v>0</v>
      </c>
      <c r="BH133" s="187">
        <f>IF(N133="sníž. přenesená",J133,0)</f>
        <v>0</v>
      </c>
      <c r="BI133" s="187">
        <f>IF(N133="nulová",J133,0)</f>
        <v>0</v>
      </c>
      <c r="BJ133" s="19" t="s">
        <v>78</v>
      </c>
      <c r="BK133" s="187">
        <f>ROUND(I133*H133,2)</f>
        <v>1080</v>
      </c>
      <c r="BL133" s="19" t="s">
        <v>141</v>
      </c>
      <c r="BM133" s="186" t="s">
        <v>636</v>
      </c>
    </row>
    <row r="134" spans="1:65" s="2" customFormat="1">
      <c r="A134" s="36"/>
      <c r="B134" s="37"/>
      <c r="C134" s="38"/>
      <c r="D134" s="188" t="s">
        <v>143</v>
      </c>
      <c r="E134" s="38"/>
      <c r="F134" s="189" t="s">
        <v>1092</v>
      </c>
      <c r="G134" s="38"/>
      <c r="H134" s="38"/>
      <c r="I134" s="336"/>
      <c r="J134" s="38"/>
      <c r="K134" s="38"/>
      <c r="L134" s="41"/>
      <c r="M134" s="191"/>
      <c r="N134" s="192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143</v>
      </c>
      <c r="AU134" s="19" t="s">
        <v>78</v>
      </c>
    </row>
    <row r="135" spans="1:65" s="2" customFormat="1" ht="16.5" customHeight="1">
      <c r="A135" s="36"/>
      <c r="B135" s="37"/>
      <c r="C135" s="175" t="s">
        <v>499</v>
      </c>
      <c r="D135" s="175" t="s">
        <v>136</v>
      </c>
      <c r="E135" s="176" t="s">
        <v>504</v>
      </c>
      <c r="F135" s="177" t="s">
        <v>1093</v>
      </c>
      <c r="G135" s="178" t="s">
        <v>554</v>
      </c>
      <c r="H135" s="179">
        <v>6</v>
      </c>
      <c r="I135" s="180">
        <v>120</v>
      </c>
      <c r="J135" s="181">
        <f>ROUND(I135*H135,2)</f>
        <v>720</v>
      </c>
      <c r="K135" s="177" t="s">
        <v>19</v>
      </c>
      <c r="L135" s="41"/>
      <c r="M135" s="182" t="s">
        <v>19</v>
      </c>
      <c r="N135" s="183" t="s">
        <v>41</v>
      </c>
      <c r="O135" s="66"/>
      <c r="P135" s="184">
        <f>O135*H135</f>
        <v>0</v>
      </c>
      <c r="Q135" s="184">
        <v>0</v>
      </c>
      <c r="R135" s="184">
        <f>Q135*H135</f>
        <v>0</v>
      </c>
      <c r="S135" s="184">
        <v>0</v>
      </c>
      <c r="T135" s="185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6" t="s">
        <v>141</v>
      </c>
      <c r="AT135" s="186" t="s">
        <v>136</v>
      </c>
      <c r="AU135" s="186" t="s">
        <v>78</v>
      </c>
      <c r="AY135" s="19" t="s">
        <v>133</v>
      </c>
      <c r="BE135" s="187">
        <f>IF(N135="základní",J135,0)</f>
        <v>720</v>
      </c>
      <c r="BF135" s="187">
        <f>IF(N135="snížená",J135,0)</f>
        <v>0</v>
      </c>
      <c r="BG135" s="187">
        <f>IF(N135="zákl. přenesená",J135,0)</f>
        <v>0</v>
      </c>
      <c r="BH135" s="187">
        <f>IF(N135="sníž. přenesená",J135,0)</f>
        <v>0</v>
      </c>
      <c r="BI135" s="187">
        <f>IF(N135="nulová",J135,0)</f>
        <v>0</v>
      </c>
      <c r="BJ135" s="19" t="s">
        <v>78</v>
      </c>
      <c r="BK135" s="187">
        <f>ROUND(I135*H135,2)</f>
        <v>720</v>
      </c>
      <c r="BL135" s="19" t="s">
        <v>141</v>
      </c>
      <c r="BM135" s="186" t="s">
        <v>648</v>
      </c>
    </row>
    <row r="136" spans="1:65" s="2" customFormat="1">
      <c r="A136" s="36"/>
      <c r="B136" s="37"/>
      <c r="C136" s="38"/>
      <c r="D136" s="188" t="s">
        <v>143</v>
      </c>
      <c r="E136" s="38"/>
      <c r="F136" s="189" t="s">
        <v>1093</v>
      </c>
      <c r="G136" s="38"/>
      <c r="H136" s="38"/>
      <c r="I136" s="336"/>
      <c r="J136" s="38"/>
      <c r="K136" s="38"/>
      <c r="L136" s="41"/>
      <c r="M136" s="191"/>
      <c r="N136" s="192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143</v>
      </c>
      <c r="AU136" s="19" t="s">
        <v>78</v>
      </c>
    </row>
    <row r="137" spans="1:65" s="2" customFormat="1" ht="16.5" customHeight="1">
      <c r="A137" s="36"/>
      <c r="B137" s="37"/>
      <c r="C137" s="175" t="s">
        <v>504</v>
      </c>
      <c r="D137" s="175" t="s">
        <v>136</v>
      </c>
      <c r="E137" s="176" t="s">
        <v>508</v>
      </c>
      <c r="F137" s="177" t="s">
        <v>1094</v>
      </c>
      <c r="G137" s="178" t="s">
        <v>554</v>
      </c>
      <c r="H137" s="179">
        <v>12</v>
      </c>
      <c r="I137" s="180">
        <v>9</v>
      </c>
      <c r="J137" s="181">
        <f>ROUND(I137*H137,2)</f>
        <v>108</v>
      </c>
      <c r="K137" s="177" t="s">
        <v>19</v>
      </c>
      <c r="L137" s="41"/>
      <c r="M137" s="182" t="s">
        <v>19</v>
      </c>
      <c r="N137" s="183" t="s">
        <v>41</v>
      </c>
      <c r="O137" s="66"/>
      <c r="P137" s="184">
        <f>O137*H137</f>
        <v>0</v>
      </c>
      <c r="Q137" s="184">
        <v>0</v>
      </c>
      <c r="R137" s="184">
        <f>Q137*H137</f>
        <v>0</v>
      </c>
      <c r="S137" s="184">
        <v>0</v>
      </c>
      <c r="T137" s="185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6" t="s">
        <v>141</v>
      </c>
      <c r="AT137" s="186" t="s">
        <v>136</v>
      </c>
      <c r="AU137" s="186" t="s">
        <v>78</v>
      </c>
      <c r="AY137" s="19" t="s">
        <v>133</v>
      </c>
      <c r="BE137" s="187">
        <f>IF(N137="základní",J137,0)</f>
        <v>108</v>
      </c>
      <c r="BF137" s="187">
        <f>IF(N137="snížená",J137,0)</f>
        <v>0</v>
      </c>
      <c r="BG137" s="187">
        <f>IF(N137="zákl. přenesená",J137,0)</f>
        <v>0</v>
      </c>
      <c r="BH137" s="187">
        <f>IF(N137="sníž. přenesená",J137,0)</f>
        <v>0</v>
      </c>
      <c r="BI137" s="187">
        <f>IF(N137="nulová",J137,0)</f>
        <v>0</v>
      </c>
      <c r="BJ137" s="19" t="s">
        <v>78</v>
      </c>
      <c r="BK137" s="187">
        <f>ROUND(I137*H137,2)</f>
        <v>108</v>
      </c>
      <c r="BL137" s="19" t="s">
        <v>141</v>
      </c>
      <c r="BM137" s="186" t="s">
        <v>663</v>
      </c>
    </row>
    <row r="138" spans="1:65" s="2" customFormat="1">
      <c r="A138" s="36"/>
      <c r="B138" s="37"/>
      <c r="C138" s="38"/>
      <c r="D138" s="188" t="s">
        <v>143</v>
      </c>
      <c r="E138" s="38"/>
      <c r="F138" s="189" t="s">
        <v>1094</v>
      </c>
      <c r="G138" s="38"/>
      <c r="H138" s="38"/>
      <c r="I138" s="336"/>
      <c r="J138" s="38"/>
      <c r="K138" s="38"/>
      <c r="L138" s="41"/>
      <c r="M138" s="191"/>
      <c r="N138" s="192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143</v>
      </c>
      <c r="AU138" s="19" t="s">
        <v>78</v>
      </c>
    </row>
    <row r="139" spans="1:65" s="2" customFormat="1" ht="16.5" customHeight="1">
      <c r="A139" s="36"/>
      <c r="B139" s="37"/>
      <c r="C139" s="175" t="s">
        <v>508</v>
      </c>
      <c r="D139" s="175" t="s">
        <v>136</v>
      </c>
      <c r="E139" s="176" t="s">
        <v>512</v>
      </c>
      <c r="F139" s="177" t="s">
        <v>1095</v>
      </c>
      <c r="G139" s="178" t="s">
        <v>554</v>
      </c>
      <c r="H139" s="179">
        <v>20</v>
      </c>
      <c r="I139" s="180">
        <v>8</v>
      </c>
      <c r="J139" s="181">
        <f>ROUND(I139*H139,2)</f>
        <v>160</v>
      </c>
      <c r="K139" s="177" t="s">
        <v>19</v>
      </c>
      <c r="L139" s="41"/>
      <c r="M139" s="182" t="s">
        <v>19</v>
      </c>
      <c r="N139" s="183" t="s">
        <v>41</v>
      </c>
      <c r="O139" s="66"/>
      <c r="P139" s="184">
        <f>O139*H139</f>
        <v>0</v>
      </c>
      <c r="Q139" s="184">
        <v>0</v>
      </c>
      <c r="R139" s="184">
        <f>Q139*H139</f>
        <v>0</v>
      </c>
      <c r="S139" s="184">
        <v>0</v>
      </c>
      <c r="T139" s="185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6" t="s">
        <v>141</v>
      </c>
      <c r="AT139" s="186" t="s">
        <v>136</v>
      </c>
      <c r="AU139" s="186" t="s">
        <v>78</v>
      </c>
      <c r="AY139" s="19" t="s">
        <v>133</v>
      </c>
      <c r="BE139" s="187">
        <f>IF(N139="základní",J139,0)</f>
        <v>160</v>
      </c>
      <c r="BF139" s="187">
        <f>IF(N139="snížená",J139,0)</f>
        <v>0</v>
      </c>
      <c r="BG139" s="187">
        <f>IF(N139="zákl. přenesená",J139,0)</f>
        <v>0</v>
      </c>
      <c r="BH139" s="187">
        <f>IF(N139="sníž. přenesená",J139,0)</f>
        <v>0</v>
      </c>
      <c r="BI139" s="187">
        <f>IF(N139="nulová",J139,0)</f>
        <v>0</v>
      </c>
      <c r="BJ139" s="19" t="s">
        <v>78</v>
      </c>
      <c r="BK139" s="187">
        <f>ROUND(I139*H139,2)</f>
        <v>160</v>
      </c>
      <c r="BL139" s="19" t="s">
        <v>141</v>
      </c>
      <c r="BM139" s="186" t="s">
        <v>674</v>
      </c>
    </row>
    <row r="140" spans="1:65" s="2" customFormat="1">
      <c r="A140" s="36"/>
      <c r="B140" s="37"/>
      <c r="C140" s="38"/>
      <c r="D140" s="188" t="s">
        <v>143</v>
      </c>
      <c r="E140" s="38"/>
      <c r="F140" s="189" t="s">
        <v>1095</v>
      </c>
      <c r="G140" s="38"/>
      <c r="H140" s="38"/>
      <c r="I140" s="336"/>
      <c r="J140" s="38"/>
      <c r="K140" s="38"/>
      <c r="L140" s="41"/>
      <c r="M140" s="191"/>
      <c r="N140" s="192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143</v>
      </c>
      <c r="AU140" s="19" t="s">
        <v>78</v>
      </c>
    </row>
    <row r="141" spans="1:65" s="2" customFormat="1" ht="16.5" customHeight="1">
      <c r="A141" s="36"/>
      <c r="B141" s="37"/>
      <c r="C141" s="175" t="s">
        <v>512</v>
      </c>
      <c r="D141" s="175" t="s">
        <v>136</v>
      </c>
      <c r="E141" s="176" t="s">
        <v>519</v>
      </c>
      <c r="F141" s="177" t="s">
        <v>1096</v>
      </c>
      <c r="G141" s="178" t="s">
        <v>554</v>
      </c>
      <c r="H141" s="179">
        <v>18</v>
      </c>
      <c r="I141" s="180">
        <v>7</v>
      </c>
      <c r="J141" s="181">
        <f>ROUND(I141*H141,2)</f>
        <v>126</v>
      </c>
      <c r="K141" s="177" t="s">
        <v>19</v>
      </c>
      <c r="L141" s="41"/>
      <c r="M141" s="182" t="s">
        <v>19</v>
      </c>
      <c r="N141" s="183" t="s">
        <v>41</v>
      </c>
      <c r="O141" s="66"/>
      <c r="P141" s="184">
        <f>O141*H141</f>
        <v>0</v>
      </c>
      <c r="Q141" s="184">
        <v>0</v>
      </c>
      <c r="R141" s="184">
        <f>Q141*H141</f>
        <v>0</v>
      </c>
      <c r="S141" s="184">
        <v>0</v>
      </c>
      <c r="T141" s="185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6" t="s">
        <v>141</v>
      </c>
      <c r="AT141" s="186" t="s">
        <v>136</v>
      </c>
      <c r="AU141" s="186" t="s">
        <v>78</v>
      </c>
      <c r="AY141" s="19" t="s">
        <v>133</v>
      </c>
      <c r="BE141" s="187">
        <f>IF(N141="základní",J141,0)</f>
        <v>126</v>
      </c>
      <c r="BF141" s="187">
        <f>IF(N141="snížená",J141,0)</f>
        <v>0</v>
      </c>
      <c r="BG141" s="187">
        <f>IF(N141="zákl. přenesená",J141,0)</f>
        <v>0</v>
      </c>
      <c r="BH141" s="187">
        <f>IF(N141="sníž. přenesená",J141,0)</f>
        <v>0</v>
      </c>
      <c r="BI141" s="187">
        <f>IF(N141="nulová",J141,0)</f>
        <v>0</v>
      </c>
      <c r="BJ141" s="19" t="s">
        <v>78</v>
      </c>
      <c r="BK141" s="187">
        <f>ROUND(I141*H141,2)</f>
        <v>126</v>
      </c>
      <c r="BL141" s="19" t="s">
        <v>141</v>
      </c>
      <c r="BM141" s="186" t="s">
        <v>688</v>
      </c>
    </row>
    <row r="142" spans="1:65" s="2" customFormat="1">
      <c r="A142" s="36"/>
      <c r="B142" s="37"/>
      <c r="C142" s="38"/>
      <c r="D142" s="188" t="s">
        <v>143</v>
      </c>
      <c r="E142" s="38"/>
      <c r="F142" s="189" t="s">
        <v>1096</v>
      </c>
      <c r="G142" s="38"/>
      <c r="H142" s="38"/>
      <c r="I142" s="336"/>
      <c r="J142" s="38"/>
      <c r="K142" s="38"/>
      <c r="L142" s="41"/>
      <c r="M142" s="191"/>
      <c r="N142" s="192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143</v>
      </c>
      <c r="AU142" s="19" t="s">
        <v>78</v>
      </c>
    </row>
    <row r="143" spans="1:65" s="2" customFormat="1" ht="16.5" customHeight="1">
      <c r="A143" s="36"/>
      <c r="B143" s="37"/>
      <c r="C143" s="175" t="s">
        <v>519</v>
      </c>
      <c r="D143" s="175" t="s">
        <v>136</v>
      </c>
      <c r="E143" s="176" t="s">
        <v>525</v>
      </c>
      <c r="F143" s="177" t="s">
        <v>1097</v>
      </c>
      <c r="G143" s="178" t="s">
        <v>554</v>
      </c>
      <c r="H143" s="179">
        <v>118</v>
      </c>
      <c r="I143" s="180">
        <v>15</v>
      </c>
      <c r="J143" s="181">
        <f>ROUND(I143*H143,2)</f>
        <v>1770</v>
      </c>
      <c r="K143" s="177" t="s">
        <v>19</v>
      </c>
      <c r="L143" s="41"/>
      <c r="M143" s="182" t="s">
        <v>19</v>
      </c>
      <c r="N143" s="183" t="s">
        <v>41</v>
      </c>
      <c r="O143" s="66"/>
      <c r="P143" s="184">
        <f>O143*H143</f>
        <v>0</v>
      </c>
      <c r="Q143" s="184">
        <v>0</v>
      </c>
      <c r="R143" s="184">
        <f>Q143*H143</f>
        <v>0</v>
      </c>
      <c r="S143" s="184">
        <v>0</v>
      </c>
      <c r="T143" s="185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6" t="s">
        <v>141</v>
      </c>
      <c r="AT143" s="186" t="s">
        <v>136</v>
      </c>
      <c r="AU143" s="186" t="s">
        <v>78</v>
      </c>
      <c r="AY143" s="19" t="s">
        <v>133</v>
      </c>
      <c r="BE143" s="187">
        <f>IF(N143="základní",J143,0)</f>
        <v>1770</v>
      </c>
      <c r="BF143" s="187">
        <f>IF(N143="snížená",J143,0)</f>
        <v>0</v>
      </c>
      <c r="BG143" s="187">
        <f>IF(N143="zákl. přenesená",J143,0)</f>
        <v>0</v>
      </c>
      <c r="BH143" s="187">
        <f>IF(N143="sníž. přenesená",J143,0)</f>
        <v>0</v>
      </c>
      <c r="BI143" s="187">
        <f>IF(N143="nulová",J143,0)</f>
        <v>0</v>
      </c>
      <c r="BJ143" s="19" t="s">
        <v>78</v>
      </c>
      <c r="BK143" s="187">
        <f>ROUND(I143*H143,2)</f>
        <v>1770</v>
      </c>
      <c r="BL143" s="19" t="s">
        <v>141</v>
      </c>
      <c r="BM143" s="186" t="s">
        <v>700</v>
      </c>
    </row>
    <row r="144" spans="1:65" s="2" customFormat="1">
      <c r="A144" s="36"/>
      <c r="B144" s="37"/>
      <c r="C144" s="38"/>
      <c r="D144" s="188" t="s">
        <v>143</v>
      </c>
      <c r="E144" s="38"/>
      <c r="F144" s="189" t="s">
        <v>1097</v>
      </c>
      <c r="G144" s="38"/>
      <c r="H144" s="38"/>
      <c r="I144" s="336"/>
      <c r="J144" s="38"/>
      <c r="K144" s="38"/>
      <c r="L144" s="41"/>
      <c r="M144" s="191"/>
      <c r="N144" s="192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143</v>
      </c>
      <c r="AU144" s="19" t="s">
        <v>78</v>
      </c>
    </row>
    <row r="145" spans="1:65" s="2" customFormat="1" ht="16.5" customHeight="1">
      <c r="A145" s="36"/>
      <c r="B145" s="37"/>
      <c r="C145" s="175" t="s">
        <v>525</v>
      </c>
      <c r="D145" s="175" t="s">
        <v>136</v>
      </c>
      <c r="E145" s="176" t="s">
        <v>497</v>
      </c>
      <c r="F145" s="177" t="s">
        <v>1098</v>
      </c>
      <c r="G145" s="178" t="s">
        <v>186</v>
      </c>
      <c r="H145" s="179">
        <v>215</v>
      </c>
      <c r="I145" s="180">
        <v>45</v>
      </c>
      <c r="J145" s="181">
        <f>ROUND(I145*H145,2)</f>
        <v>9675</v>
      </c>
      <c r="K145" s="177" t="s">
        <v>19</v>
      </c>
      <c r="L145" s="41"/>
      <c r="M145" s="182" t="s">
        <v>19</v>
      </c>
      <c r="N145" s="183" t="s">
        <v>41</v>
      </c>
      <c r="O145" s="66"/>
      <c r="P145" s="184">
        <f>O145*H145</f>
        <v>0</v>
      </c>
      <c r="Q145" s="184">
        <v>0</v>
      </c>
      <c r="R145" s="184">
        <f>Q145*H145</f>
        <v>0</v>
      </c>
      <c r="S145" s="184">
        <v>0</v>
      </c>
      <c r="T145" s="185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6" t="s">
        <v>141</v>
      </c>
      <c r="AT145" s="186" t="s">
        <v>136</v>
      </c>
      <c r="AU145" s="186" t="s">
        <v>78</v>
      </c>
      <c r="AY145" s="19" t="s">
        <v>133</v>
      </c>
      <c r="BE145" s="187">
        <f>IF(N145="základní",J145,0)</f>
        <v>9675</v>
      </c>
      <c r="BF145" s="187">
        <f>IF(N145="snížená",J145,0)</f>
        <v>0</v>
      </c>
      <c r="BG145" s="187">
        <f>IF(N145="zákl. přenesená",J145,0)</f>
        <v>0</v>
      </c>
      <c r="BH145" s="187">
        <f>IF(N145="sníž. přenesená",J145,0)</f>
        <v>0</v>
      </c>
      <c r="BI145" s="187">
        <f>IF(N145="nulová",J145,0)</f>
        <v>0</v>
      </c>
      <c r="BJ145" s="19" t="s">
        <v>78</v>
      </c>
      <c r="BK145" s="187">
        <f>ROUND(I145*H145,2)</f>
        <v>9675</v>
      </c>
      <c r="BL145" s="19" t="s">
        <v>141</v>
      </c>
      <c r="BM145" s="186" t="s">
        <v>712</v>
      </c>
    </row>
    <row r="146" spans="1:65" s="2" customFormat="1">
      <c r="A146" s="36"/>
      <c r="B146" s="37"/>
      <c r="C146" s="38"/>
      <c r="D146" s="188" t="s">
        <v>143</v>
      </c>
      <c r="E146" s="38"/>
      <c r="F146" s="189" t="s">
        <v>1098</v>
      </c>
      <c r="G146" s="38"/>
      <c r="H146" s="38"/>
      <c r="I146" s="336"/>
      <c r="J146" s="38"/>
      <c r="K146" s="38"/>
      <c r="L146" s="41"/>
      <c r="M146" s="191"/>
      <c r="N146" s="192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143</v>
      </c>
      <c r="AU146" s="19" t="s">
        <v>78</v>
      </c>
    </row>
    <row r="147" spans="1:65" s="2" customFormat="1" ht="16.5" customHeight="1">
      <c r="A147" s="36"/>
      <c r="B147" s="37"/>
      <c r="C147" s="175" t="s">
        <v>497</v>
      </c>
      <c r="D147" s="175" t="s">
        <v>136</v>
      </c>
      <c r="E147" s="176" t="s">
        <v>537</v>
      </c>
      <c r="F147" s="177" t="s">
        <v>1099</v>
      </c>
      <c r="G147" s="178" t="s">
        <v>186</v>
      </c>
      <c r="H147" s="179">
        <v>18</v>
      </c>
      <c r="I147" s="180">
        <v>65</v>
      </c>
      <c r="J147" s="181">
        <f>ROUND(I147*H147,2)</f>
        <v>1170</v>
      </c>
      <c r="K147" s="177" t="s">
        <v>19</v>
      </c>
      <c r="L147" s="41"/>
      <c r="M147" s="182" t="s">
        <v>19</v>
      </c>
      <c r="N147" s="183" t="s">
        <v>41</v>
      </c>
      <c r="O147" s="66"/>
      <c r="P147" s="184">
        <f>O147*H147</f>
        <v>0</v>
      </c>
      <c r="Q147" s="184">
        <v>0</v>
      </c>
      <c r="R147" s="184">
        <f>Q147*H147</f>
        <v>0</v>
      </c>
      <c r="S147" s="184">
        <v>0</v>
      </c>
      <c r="T147" s="185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86" t="s">
        <v>141</v>
      </c>
      <c r="AT147" s="186" t="s">
        <v>136</v>
      </c>
      <c r="AU147" s="186" t="s">
        <v>78</v>
      </c>
      <c r="AY147" s="19" t="s">
        <v>133</v>
      </c>
      <c r="BE147" s="187">
        <f>IF(N147="základní",J147,0)</f>
        <v>1170</v>
      </c>
      <c r="BF147" s="187">
        <f>IF(N147="snížená",J147,0)</f>
        <v>0</v>
      </c>
      <c r="BG147" s="187">
        <f>IF(N147="zákl. přenesená",J147,0)</f>
        <v>0</v>
      </c>
      <c r="BH147" s="187">
        <f>IF(N147="sníž. přenesená",J147,0)</f>
        <v>0</v>
      </c>
      <c r="BI147" s="187">
        <f>IF(N147="nulová",J147,0)</f>
        <v>0</v>
      </c>
      <c r="BJ147" s="19" t="s">
        <v>78</v>
      </c>
      <c r="BK147" s="187">
        <f>ROUND(I147*H147,2)</f>
        <v>1170</v>
      </c>
      <c r="BL147" s="19" t="s">
        <v>141</v>
      </c>
      <c r="BM147" s="186" t="s">
        <v>724</v>
      </c>
    </row>
    <row r="148" spans="1:65" s="2" customFormat="1">
      <c r="A148" s="36"/>
      <c r="B148" s="37"/>
      <c r="C148" s="38"/>
      <c r="D148" s="188" t="s">
        <v>143</v>
      </c>
      <c r="E148" s="38"/>
      <c r="F148" s="189" t="s">
        <v>1099</v>
      </c>
      <c r="G148" s="38"/>
      <c r="H148" s="38"/>
      <c r="I148" s="336"/>
      <c r="J148" s="38"/>
      <c r="K148" s="38"/>
      <c r="L148" s="41"/>
      <c r="M148" s="191"/>
      <c r="N148" s="192"/>
      <c r="O148" s="66"/>
      <c r="P148" s="66"/>
      <c r="Q148" s="66"/>
      <c r="R148" s="66"/>
      <c r="S148" s="66"/>
      <c r="T148" s="67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9" t="s">
        <v>143</v>
      </c>
      <c r="AU148" s="19" t="s">
        <v>78</v>
      </c>
    </row>
    <row r="149" spans="1:65" s="2" customFormat="1" ht="16.5" customHeight="1">
      <c r="A149" s="36"/>
      <c r="B149" s="37"/>
      <c r="C149" s="175" t="s">
        <v>537</v>
      </c>
      <c r="D149" s="175" t="s">
        <v>136</v>
      </c>
      <c r="E149" s="176" t="s">
        <v>543</v>
      </c>
      <c r="F149" s="177" t="s">
        <v>1100</v>
      </c>
      <c r="G149" s="178" t="s">
        <v>186</v>
      </c>
      <c r="H149" s="179">
        <v>10</v>
      </c>
      <c r="I149" s="180">
        <v>180</v>
      </c>
      <c r="J149" s="181">
        <f>ROUND(I149*H149,2)</f>
        <v>1800</v>
      </c>
      <c r="K149" s="177" t="s">
        <v>19</v>
      </c>
      <c r="L149" s="41"/>
      <c r="M149" s="182" t="s">
        <v>19</v>
      </c>
      <c r="N149" s="183" t="s">
        <v>41</v>
      </c>
      <c r="O149" s="66"/>
      <c r="P149" s="184">
        <f>O149*H149</f>
        <v>0</v>
      </c>
      <c r="Q149" s="184">
        <v>0</v>
      </c>
      <c r="R149" s="184">
        <f>Q149*H149</f>
        <v>0</v>
      </c>
      <c r="S149" s="184">
        <v>0</v>
      </c>
      <c r="T149" s="185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6" t="s">
        <v>141</v>
      </c>
      <c r="AT149" s="186" t="s">
        <v>136</v>
      </c>
      <c r="AU149" s="186" t="s">
        <v>78</v>
      </c>
      <c r="AY149" s="19" t="s">
        <v>133</v>
      </c>
      <c r="BE149" s="187">
        <f>IF(N149="základní",J149,0)</f>
        <v>1800</v>
      </c>
      <c r="BF149" s="187">
        <f>IF(N149="snížená",J149,0)</f>
        <v>0</v>
      </c>
      <c r="BG149" s="187">
        <f>IF(N149="zákl. přenesená",J149,0)</f>
        <v>0</v>
      </c>
      <c r="BH149" s="187">
        <f>IF(N149="sníž. přenesená",J149,0)</f>
        <v>0</v>
      </c>
      <c r="BI149" s="187">
        <f>IF(N149="nulová",J149,0)</f>
        <v>0</v>
      </c>
      <c r="BJ149" s="19" t="s">
        <v>78</v>
      </c>
      <c r="BK149" s="187">
        <f>ROUND(I149*H149,2)</f>
        <v>1800</v>
      </c>
      <c r="BL149" s="19" t="s">
        <v>141</v>
      </c>
      <c r="BM149" s="186" t="s">
        <v>737</v>
      </c>
    </row>
    <row r="150" spans="1:65" s="2" customFormat="1">
      <c r="A150" s="36"/>
      <c r="B150" s="37"/>
      <c r="C150" s="38"/>
      <c r="D150" s="188" t="s">
        <v>143</v>
      </c>
      <c r="E150" s="38"/>
      <c r="F150" s="189" t="s">
        <v>1100</v>
      </c>
      <c r="G150" s="38"/>
      <c r="H150" s="38"/>
      <c r="I150" s="336"/>
      <c r="J150" s="38"/>
      <c r="K150" s="38"/>
      <c r="L150" s="41"/>
      <c r="M150" s="191"/>
      <c r="N150" s="192"/>
      <c r="O150" s="66"/>
      <c r="P150" s="66"/>
      <c r="Q150" s="66"/>
      <c r="R150" s="66"/>
      <c r="S150" s="66"/>
      <c r="T150" s="67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9" t="s">
        <v>143</v>
      </c>
      <c r="AU150" s="19" t="s">
        <v>78</v>
      </c>
    </row>
    <row r="151" spans="1:65" s="2" customFormat="1" ht="16.5" customHeight="1">
      <c r="A151" s="36"/>
      <c r="B151" s="37"/>
      <c r="C151" s="175" t="s">
        <v>543</v>
      </c>
      <c r="D151" s="175" t="s">
        <v>136</v>
      </c>
      <c r="E151" s="176" t="s">
        <v>551</v>
      </c>
      <c r="F151" s="177" t="s">
        <v>1101</v>
      </c>
      <c r="G151" s="178" t="s">
        <v>186</v>
      </c>
      <c r="H151" s="179">
        <v>26</v>
      </c>
      <c r="I151" s="180">
        <v>39</v>
      </c>
      <c r="J151" s="181">
        <f>ROUND(I151*H151,2)</f>
        <v>1014</v>
      </c>
      <c r="K151" s="177" t="s">
        <v>19</v>
      </c>
      <c r="L151" s="41"/>
      <c r="M151" s="182" t="s">
        <v>19</v>
      </c>
      <c r="N151" s="183" t="s">
        <v>41</v>
      </c>
      <c r="O151" s="66"/>
      <c r="P151" s="184">
        <f>O151*H151</f>
        <v>0</v>
      </c>
      <c r="Q151" s="184">
        <v>0</v>
      </c>
      <c r="R151" s="184">
        <f>Q151*H151</f>
        <v>0</v>
      </c>
      <c r="S151" s="184">
        <v>0</v>
      </c>
      <c r="T151" s="185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6" t="s">
        <v>141</v>
      </c>
      <c r="AT151" s="186" t="s">
        <v>136</v>
      </c>
      <c r="AU151" s="186" t="s">
        <v>78</v>
      </c>
      <c r="AY151" s="19" t="s">
        <v>133</v>
      </c>
      <c r="BE151" s="187">
        <f>IF(N151="základní",J151,0)</f>
        <v>1014</v>
      </c>
      <c r="BF151" s="187">
        <f>IF(N151="snížená",J151,0)</f>
        <v>0</v>
      </c>
      <c r="BG151" s="187">
        <f>IF(N151="zákl. přenesená",J151,0)</f>
        <v>0</v>
      </c>
      <c r="BH151" s="187">
        <f>IF(N151="sníž. přenesená",J151,0)</f>
        <v>0</v>
      </c>
      <c r="BI151" s="187">
        <f>IF(N151="nulová",J151,0)</f>
        <v>0</v>
      </c>
      <c r="BJ151" s="19" t="s">
        <v>78</v>
      </c>
      <c r="BK151" s="187">
        <f>ROUND(I151*H151,2)</f>
        <v>1014</v>
      </c>
      <c r="BL151" s="19" t="s">
        <v>141</v>
      </c>
      <c r="BM151" s="186" t="s">
        <v>747</v>
      </c>
    </row>
    <row r="152" spans="1:65" s="2" customFormat="1">
      <c r="A152" s="36"/>
      <c r="B152" s="37"/>
      <c r="C152" s="38"/>
      <c r="D152" s="188" t="s">
        <v>143</v>
      </c>
      <c r="E152" s="38"/>
      <c r="F152" s="189" t="s">
        <v>1101</v>
      </c>
      <c r="G152" s="38"/>
      <c r="H152" s="38"/>
      <c r="I152" s="336"/>
      <c r="J152" s="38"/>
      <c r="K152" s="38"/>
      <c r="L152" s="41"/>
      <c r="M152" s="191"/>
      <c r="N152" s="192"/>
      <c r="O152" s="66"/>
      <c r="P152" s="66"/>
      <c r="Q152" s="66"/>
      <c r="R152" s="66"/>
      <c r="S152" s="66"/>
      <c r="T152" s="67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9" t="s">
        <v>143</v>
      </c>
      <c r="AU152" s="19" t="s">
        <v>78</v>
      </c>
    </row>
    <row r="153" spans="1:65" s="2" customFormat="1" ht="16.5" customHeight="1">
      <c r="A153" s="36"/>
      <c r="B153" s="37"/>
      <c r="C153" s="175" t="s">
        <v>551</v>
      </c>
      <c r="D153" s="175" t="s">
        <v>136</v>
      </c>
      <c r="E153" s="176" t="s">
        <v>556</v>
      </c>
      <c r="F153" s="177" t="s">
        <v>1102</v>
      </c>
      <c r="G153" s="178" t="s">
        <v>186</v>
      </c>
      <c r="H153" s="179">
        <v>345</v>
      </c>
      <c r="I153" s="180">
        <v>90</v>
      </c>
      <c r="J153" s="181">
        <f>ROUND(I153*H153,2)</f>
        <v>31050</v>
      </c>
      <c r="K153" s="177" t="s">
        <v>19</v>
      </c>
      <c r="L153" s="41"/>
      <c r="M153" s="182" t="s">
        <v>19</v>
      </c>
      <c r="N153" s="183" t="s">
        <v>41</v>
      </c>
      <c r="O153" s="66"/>
      <c r="P153" s="184">
        <f>O153*H153</f>
        <v>0</v>
      </c>
      <c r="Q153" s="184">
        <v>0</v>
      </c>
      <c r="R153" s="184">
        <f>Q153*H153</f>
        <v>0</v>
      </c>
      <c r="S153" s="184">
        <v>0</v>
      </c>
      <c r="T153" s="185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86" t="s">
        <v>141</v>
      </c>
      <c r="AT153" s="186" t="s">
        <v>136</v>
      </c>
      <c r="AU153" s="186" t="s">
        <v>78</v>
      </c>
      <c r="AY153" s="19" t="s">
        <v>133</v>
      </c>
      <c r="BE153" s="187">
        <f>IF(N153="základní",J153,0)</f>
        <v>31050</v>
      </c>
      <c r="BF153" s="187">
        <f>IF(N153="snížená",J153,0)</f>
        <v>0</v>
      </c>
      <c r="BG153" s="187">
        <f>IF(N153="zákl. přenesená",J153,0)</f>
        <v>0</v>
      </c>
      <c r="BH153" s="187">
        <f>IF(N153="sníž. přenesená",J153,0)</f>
        <v>0</v>
      </c>
      <c r="BI153" s="187">
        <f>IF(N153="nulová",J153,0)</f>
        <v>0</v>
      </c>
      <c r="BJ153" s="19" t="s">
        <v>78</v>
      </c>
      <c r="BK153" s="187">
        <f>ROUND(I153*H153,2)</f>
        <v>31050</v>
      </c>
      <c r="BL153" s="19" t="s">
        <v>141</v>
      </c>
      <c r="BM153" s="186" t="s">
        <v>758</v>
      </c>
    </row>
    <row r="154" spans="1:65" s="2" customFormat="1">
      <c r="A154" s="36"/>
      <c r="B154" s="37"/>
      <c r="C154" s="38"/>
      <c r="D154" s="188" t="s">
        <v>143</v>
      </c>
      <c r="E154" s="38"/>
      <c r="F154" s="189" t="s">
        <v>1103</v>
      </c>
      <c r="G154" s="38"/>
      <c r="H154" s="38"/>
      <c r="I154" s="336"/>
      <c r="J154" s="38"/>
      <c r="K154" s="38"/>
      <c r="L154" s="41"/>
      <c r="M154" s="191"/>
      <c r="N154" s="192"/>
      <c r="O154" s="66"/>
      <c r="P154" s="66"/>
      <c r="Q154" s="66"/>
      <c r="R154" s="66"/>
      <c r="S154" s="66"/>
      <c r="T154" s="67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9" t="s">
        <v>143</v>
      </c>
      <c r="AU154" s="19" t="s">
        <v>78</v>
      </c>
    </row>
    <row r="155" spans="1:65" s="2" customFormat="1" ht="16.5" customHeight="1">
      <c r="A155" s="36"/>
      <c r="B155" s="37"/>
      <c r="C155" s="175" t="s">
        <v>556</v>
      </c>
      <c r="D155" s="175" t="s">
        <v>136</v>
      </c>
      <c r="E155" s="176" t="s">
        <v>560</v>
      </c>
      <c r="F155" s="177" t="s">
        <v>1104</v>
      </c>
      <c r="G155" s="178" t="s">
        <v>186</v>
      </c>
      <c r="H155" s="179">
        <v>27</v>
      </c>
      <c r="I155" s="180">
        <v>110</v>
      </c>
      <c r="J155" s="181">
        <f>ROUND(I155*H155,2)</f>
        <v>2970</v>
      </c>
      <c r="K155" s="177" t="s">
        <v>19</v>
      </c>
      <c r="L155" s="41"/>
      <c r="M155" s="182" t="s">
        <v>19</v>
      </c>
      <c r="N155" s="183" t="s">
        <v>41</v>
      </c>
      <c r="O155" s="66"/>
      <c r="P155" s="184">
        <f>O155*H155</f>
        <v>0</v>
      </c>
      <c r="Q155" s="184">
        <v>0</v>
      </c>
      <c r="R155" s="184">
        <f>Q155*H155</f>
        <v>0</v>
      </c>
      <c r="S155" s="184">
        <v>0</v>
      </c>
      <c r="T155" s="185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6" t="s">
        <v>141</v>
      </c>
      <c r="AT155" s="186" t="s">
        <v>136</v>
      </c>
      <c r="AU155" s="186" t="s">
        <v>78</v>
      </c>
      <c r="AY155" s="19" t="s">
        <v>133</v>
      </c>
      <c r="BE155" s="187">
        <f>IF(N155="základní",J155,0)</f>
        <v>2970</v>
      </c>
      <c r="BF155" s="187">
        <f>IF(N155="snížená",J155,0)</f>
        <v>0</v>
      </c>
      <c r="BG155" s="187">
        <f>IF(N155="zákl. přenesená",J155,0)</f>
        <v>0</v>
      </c>
      <c r="BH155" s="187">
        <f>IF(N155="sníž. přenesená",J155,0)</f>
        <v>0</v>
      </c>
      <c r="BI155" s="187">
        <f>IF(N155="nulová",J155,0)</f>
        <v>0</v>
      </c>
      <c r="BJ155" s="19" t="s">
        <v>78</v>
      </c>
      <c r="BK155" s="187">
        <f>ROUND(I155*H155,2)</f>
        <v>2970</v>
      </c>
      <c r="BL155" s="19" t="s">
        <v>141</v>
      </c>
      <c r="BM155" s="186" t="s">
        <v>775</v>
      </c>
    </row>
    <row r="156" spans="1:65" s="2" customFormat="1">
      <c r="A156" s="36"/>
      <c r="B156" s="37"/>
      <c r="C156" s="38"/>
      <c r="D156" s="188" t="s">
        <v>143</v>
      </c>
      <c r="E156" s="38"/>
      <c r="F156" s="189" t="s">
        <v>1105</v>
      </c>
      <c r="G156" s="38"/>
      <c r="H156" s="38"/>
      <c r="I156" s="336"/>
      <c r="J156" s="38"/>
      <c r="K156" s="38"/>
      <c r="L156" s="41"/>
      <c r="M156" s="191"/>
      <c r="N156" s="192"/>
      <c r="O156" s="66"/>
      <c r="P156" s="66"/>
      <c r="Q156" s="66"/>
      <c r="R156" s="66"/>
      <c r="S156" s="66"/>
      <c r="T156" s="67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9" t="s">
        <v>143</v>
      </c>
      <c r="AU156" s="19" t="s">
        <v>78</v>
      </c>
    </row>
    <row r="157" spans="1:65" s="2" customFormat="1" ht="16.5" customHeight="1">
      <c r="A157" s="36"/>
      <c r="B157" s="37"/>
      <c r="C157" s="175" t="s">
        <v>560</v>
      </c>
      <c r="D157" s="175" t="s">
        <v>136</v>
      </c>
      <c r="E157" s="176" t="s">
        <v>564</v>
      </c>
      <c r="F157" s="177" t="s">
        <v>1106</v>
      </c>
      <c r="G157" s="178" t="s">
        <v>554</v>
      </c>
      <c r="H157" s="179">
        <v>89</v>
      </c>
      <c r="I157" s="180">
        <v>90</v>
      </c>
      <c r="J157" s="181">
        <f>ROUND(I157*H157,2)</f>
        <v>8010</v>
      </c>
      <c r="K157" s="177" t="s">
        <v>19</v>
      </c>
      <c r="L157" s="41"/>
      <c r="M157" s="182" t="s">
        <v>19</v>
      </c>
      <c r="N157" s="183" t="s">
        <v>41</v>
      </c>
      <c r="O157" s="66"/>
      <c r="P157" s="184">
        <f>O157*H157</f>
        <v>0</v>
      </c>
      <c r="Q157" s="184">
        <v>0</v>
      </c>
      <c r="R157" s="184">
        <f>Q157*H157</f>
        <v>0</v>
      </c>
      <c r="S157" s="184">
        <v>0</v>
      </c>
      <c r="T157" s="185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86" t="s">
        <v>141</v>
      </c>
      <c r="AT157" s="186" t="s">
        <v>136</v>
      </c>
      <c r="AU157" s="186" t="s">
        <v>78</v>
      </c>
      <c r="AY157" s="19" t="s">
        <v>133</v>
      </c>
      <c r="BE157" s="187">
        <f>IF(N157="základní",J157,0)</f>
        <v>8010</v>
      </c>
      <c r="BF157" s="187">
        <f>IF(N157="snížená",J157,0)</f>
        <v>0</v>
      </c>
      <c r="BG157" s="187">
        <f>IF(N157="zákl. přenesená",J157,0)</f>
        <v>0</v>
      </c>
      <c r="BH157" s="187">
        <f>IF(N157="sníž. přenesená",J157,0)</f>
        <v>0</v>
      </c>
      <c r="BI157" s="187">
        <f>IF(N157="nulová",J157,0)</f>
        <v>0</v>
      </c>
      <c r="BJ157" s="19" t="s">
        <v>78</v>
      </c>
      <c r="BK157" s="187">
        <f>ROUND(I157*H157,2)</f>
        <v>8010</v>
      </c>
      <c r="BL157" s="19" t="s">
        <v>141</v>
      </c>
      <c r="BM157" s="186" t="s">
        <v>791</v>
      </c>
    </row>
    <row r="158" spans="1:65" s="2" customFormat="1">
      <c r="A158" s="36"/>
      <c r="B158" s="37"/>
      <c r="C158" s="38"/>
      <c r="D158" s="188" t="s">
        <v>143</v>
      </c>
      <c r="E158" s="38"/>
      <c r="F158" s="189" t="s">
        <v>1107</v>
      </c>
      <c r="G158" s="38"/>
      <c r="H158" s="38"/>
      <c r="I158" s="336"/>
      <c r="J158" s="38"/>
      <c r="K158" s="38"/>
      <c r="L158" s="41"/>
      <c r="M158" s="191"/>
      <c r="N158" s="192"/>
      <c r="O158" s="66"/>
      <c r="P158" s="66"/>
      <c r="Q158" s="66"/>
      <c r="R158" s="66"/>
      <c r="S158" s="66"/>
      <c r="T158" s="67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9" t="s">
        <v>143</v>
      </c>
      <c r="AU158" s="19" t="s">
        <v>78</v>
      </c>
    </row>
    <row r="159" spans="1:65" s="2" customFormat="1" ht="16.5" customHeight="1">
      <c r="A159" s="36"/>
      <c r="B159" s="37"/>
      <c r="C159" s="175" t="s">
        <v>564</v>
      </c>
      <c r="D159" s="175" t="s">
        <v>136</v>
      </c>
      <c r="E159" s="176" t="s">
        <v>568</v>
      </c>
      <c r="F159" s="177" t="s">
        <v>1108</v>
      </c>
      <c r="G159" s="178" t="s">
        <v>554</v>
      </c>
      <c r="H159" s="179">
        <v>5</v>
      </c>
      <c r="I159" s="180">
        <v>90</v>
      </c>
      <c r="J159" s="181">
        <f>ROUND(I159*H159,2)</f>
        <v>450</v>
      </c>
      <c r="K159" s="177" t="s">
        <v>19</v>
      </c>
      <c r="L159" s="41"/>
      <c r="M159" s="182" t="s">
        <v>19</v>
      </c>
      <c r="N159" s="183" t="s">
        <v>41</v>
      </c>
      <c r="O159" s="66"/>
      <c r="P159" s="184">
        <f>O159*H159</f>
        <v>0</v>
      </c>
      <c r="Q159" s="184">
        <v>0</v>
      </c>
      <c r="R159" s="184">
        <f>Q159*H159</f>
        <v>0</v>
      </c>
      <c r="S159" s="184">
        <v>0</v>
      </c>
      <c r="T159" s="185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6" t="s">
        <v>141</v>
      </c>
      <c r="AT159" s="186" t="s">
        <v>136</v>
      </c>
      <c r="AU159" s="186" t="s">
        <v>78</v>
      </c>
      <c r="AY159" s="19" t="s">
        <v>133</v>
      </c>
      <c r="BE159" s="187">
        <f>IF(N159="základní",J159,0)</f>
        <v>450</v>
      </c>
      <c r="BF159" s="187">
        <f>IF(N159="snížená",J159,0)</f>
        <v>0</v>
      </c>
      <c r="BG159" s="187">
        <f>IF(N159="zákl. přenesená",J159,0)</f>
        <v>0</v>
      </c>
      <c r="BH159" s="187">
        <f>IF(N159="sníž. přenesená",J159,0)</f>
        <v>0</v>
      </c>
      <c r="BI159" s="187">
        <f>IF(N159="nulová",J159,0)</f>
        <v>0</v>
      </c>
      <c r="BJ159" s="19" t="s">
        <v>78</v>
      </c>
      <c r="BK159" s="187">
        <f>ROUND(I159*H159,2)</f>
        <v>450</v>
      </c>
      <c r="BL159" s="19" t="s">
        <v>141</v>
      </c>
      <c r="BM159" s="186" t="s">
        <v>802</v>
      </c>
    </row>
    <row r="160" spans="1:65" s="2" customFormat="1">
      <c r="A160" s="36"/>
      <c r="B160" s="37"/>
      <c r="C160" s="38"/>
      <c r="D160" s="188" t="s">
        <v>143</v>
      </c>
      <c r="E160" s="38"/>
      <c r="F160" s="189" t="s">
        <v>1109</v>
      </c>
      <c r="G160" s="38"/>
      <c r="H160" s="38"/>
      <c r="I160" s="336"/>
      <c r="J160" s="38"/>
      <c r="K160" s="38"/>
      <c r="L160" s="41"/>
      <c r="M160" s="191"/>
      <c r="N160" s="192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9" t="s">
        <v>143</v>
      </c>
      <c r="AU160" s="19" t="s">
        <v>78</v>
      </c>
    </row>
    <row r="161" spans="1:65" s="2" customFormat="1" ht="16.5" customHeight="1">
      <c r="A161" s="36"/>
      <c r="B161" s="37"/>
      <c r="C161" s="175" t="s">
        <v>568</v>
      </c>
      <c r="D161" s="175" t="s">
        <v>136</v>
      </c>
      <c r="E161" s="176" t="s">
        <v>572</v>
      </c>
      <c r="F161" s="177" t="s">
        <v>1110</v>
      </c>
      <c r="G161" s="178" t="s">
        <v>554</v>
      </c>
      <c r="H161" s="179">
        <v>4</v>
      </c>
      <c r="I161" s="180">
        <v>100</v>
      </c>
      <c r="J161" s="181">
        <f>ROUND(I161*H161,2)</f>
        <v>400</v>
      </c>
      <c r="K161" s="177" t="s">
        <v>19</v>
      </c>
      <c r="L161" s="41"/>
      <c r="M161" s="182" t="s">
        <v>19</v>
      </c>
      <c r="N161" s="183" t="s">
        <v>41</v>
      </c>
      <c r="O161" s="66"/>
      <c r="P161" s="184">
        <f>O161*H161</f>
        <v>0</v>
      </c>
      <c r="Q161" s="184">
        <v>0</v>
      </c>
      <c r="R161" s="184">
        <f>Q161*H161</f>
        <v>0</v>
      </c>
      <c r="S161" s="184">
        <v>0</v>
      </c>
      <c r="T161" s="185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86" t="s">
        <v>141</v>
      </c>
      <c r="AT161" s="186" t="s">
        <v>136</v>
      </c>
      <c r="AU161" s="186" t="s">
        <v>78</v>
      </c>
      <c r="AY161" s="19" t="s">
        <v>133</v>
      </c>
      <c r="BE161" s="187">
        <f>IF(N161="základní",J161,0)</f>
        <v>400</v>
      </c>
      <c r="BF161" s="187">
        <f>IF(N161="snížená",J161,0)</f>
        <v>0</v>
      </c>
      <c r="BG161" s="187">
        <f>IF(N161="zákl. přenesená",J161,0)</f>
        <v>0</v>
      </c>
      <c r="BH161" s="187">
        <f>IF(N161="sníž. přenesená",J161,0)</f>
        <v>0</v>
      </c>
      <c r="BI161" s="187">
        <f>IF(N161="nulová",J161,0)</f>
        <v>0</v>
      </c>
      <c r="BJ161" s="19" t="s">
        <v>78</v>
      </c>
      <c r="BK161" s="187">
        <f>ROUND(I161*H161,2)</f>
        <v>400</v>
      </c>
      <c r="BL161" s="19" t="s">
        <v>141</v>
      </c>
      <c r="BM161" s="186" t="s">
        <v>816</v>
      </c>
    </row>
    <row r="162" spans="1:65" s="2" customFormat="1">
      <c r="A162" s="36"/>
      <c r="B162" s="37"/>
      <c r="C162" s="38"/>
      <c r="D162" s="188" t="s">
        <v>143</v>
      </c>
      <c r="E162" s="38"/>
      <c r="F162" s="189" t="s">
        <v>1111</v>
      </c>
      <c r="G162" s="38"/>
      <c r="H162" s="38"/>
      <c r="I162" s="336"/>
      <c r="J162" s="38"/>
      <c r="K162" s="38"/>
      <c r="L162" s="41"/>
      <c r="M162" s="191"/>
      <c r="N162" s="192"/>
      <c r="O162" s="66"/>
      <c r="P162" s="66"/>
      <c r="Q162" s="66"/>
      <c r="R162" s="66"/>
      <c r="S162" s="66"/>
      <c r="T162" s="67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9" t="s">
        <v>143</v>
      </c>
      <c r="AU162" s="19" t="s">
        <v>78</v>
      </c>
    </row>
    <row r="163" spans="1:65" s="2" customFormat="1" ht="16.5" customHeight="1">
      <c r="A163" s="36"/>
      <c r="B163" s="37"/>
      <c r="C163" s="175" t="s">
        <v>572</v>
      </c>
      <c r="D163" s="175" t="s">
        <v>136</v>
      </c>
      <c r="E163" s="176" t="s">
        <v>576</v>
      </c>
      <c r="F163" s="177" t="s">
        <v>1112</v>
      </c>
      <c r="G163" s="178" t="s">
        <v>554</v>
      </c>
      <c r="H163" s="179">
        <v>2</v>
      </c>
      <c r="I163" s="180">
        <v>100</v>
      </c>
      <c r="J163" s="181">
        <f>ROUND(I163*H163,2)</f>
        <v>200</v>
      </c>
      <c r="K163" s="177" t="s">
        <v>19</v>
      </c>
      <c r="L163" s="41"/>
      <c r="M163" s="182" t="s">
        <v>19</v>
      </c>
      <c r="N163" s="183" t="s">
        <v>41</v>
      </c>
      <c r="O163" s="66"/>
      <c r="P163" s="184">
        <f>O163*H163</f>
        <v>0</v>
      </c>
      <c r="Q163" s="184">
        <v>0</v>
      </c>
      <c r="R163" s="184">
        <f>Q163*H163</f>
        <v>0</v>
      </c>
      <c r="S163" s="184">
        <v>0</v>
      </c>
      <c r="T163" s="185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86" t="s">
        <v>141</v>
      </c>
      <c r="AT163" s="186" t="s">
        <v>136</v>
      </c>
      <c r="AU163" s="186" t="s">
        <v>78</v>
      </c>
      <c r="AY163" s="19" t="s">
        <v>133</v>
      </c>
      <c r="BE163" s="187">
        <f>IF(N163="základní",J163,0)</f>
        <v>200</v>
      </c>
      <c r="BF163" s="187">
        <f>IF(N163="snížená",J163,0)</f>
        <v>0</v>
      </c>
      <c r="BG163" s="187">
        <f>IF(N163="zákl. přenesená",J163,0)</f>
        <v>0</v>
      </c>
      <c r="BH163" s="187">
        <f>IF(N163="sníž. přenesená",J163,0)</f>
        <v>0</v>
      </c>
      <c r="BI163" s="187">
        <f>IF(N163="nulová",J163,0)</f>
        <v>0</v>
      </c>
      <c r="BJ163" s="19" t="s">
        <v>78</v>
      </c>
      <c r="BK163" s="187">
        <f>ROUND(I163*H163,2)</f>
        <v>200</v>
      </c>
      <c r="BL163" s="19" t="s">
        <v>141</v>
      </c>
      <c r="BM163" s="186" t="s">
        <v>829</v>
      </c>
    </row>
    <row r="164" spans="1:65" s="2" customFormat="1">
      <c r="A164" s="36"/>
      <c r="B164" s="37"/>
      <c r="C164" s="38"/>
      <c r="D164" s="188" t="s">
        <v>143</v>
      </c>
      <c r="E164" s="38"/>
      <c r="F164" s="189" t="s">
        <v>1113</v>
      </c>
      <c r="G164" s="38"/>
      <c r="H164" s="38"/>
      <c r="I164" s="336"/>
      <c r="J164" s="38"/>
      <c r="K164" s="38"/>
      <c r="L164" s="41"/>
      <c r="M164" s="191"/>
      <c r="N164" s="192"/>
      <c r="O164" s="66"/>
      <c r="P164" s="66"/>
      <c r="Q164" s="66"/>
      <c r="R164" s="66"/>
      <c r="S164" s="66"/>
      <c r="T164" s="67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9" t="s">
        <v>143</v>
      </c>
      <c r="AU164" s="19" t="s">
        <v>78</v>
      </c>
    </row>
    <row r="165" spans="1:65" s="2" customFormat="1" ht="16.5" customHeight="1">
      <c r="A165" s="36"/>
      <c r="B165" s="37"/>
      <c r="C165" s="175" t="s">
        <v>576</v>
      </c>
      <c r="D165" s="175" t="s">
        <v>136</v>
      </c>
      <c r="E165" s="176" t="s">
        <v>580</v>
      </c>
      <c r="F165" s="177" t="s">
        <v>1114</v>
      </c>
      <c r="G165" s="178" t="s">
        <v>554</v>
      </c>
      <c r="H165" s="179">
        <v>1</v>
      </c>
      <c r="I165" s="180">
        <v>240</v>
      </c>
      <c r="J165" s="181">
        <f>ROUND(I165*H165,2)</f>
        <v>240</v>
      </c>
      <c r="K165" s="177" t="s">
        <v>19</v>
      </c>
      <c r="L165" s="41"/>
      <c r="M165" s="182" t="s">
        <v>19</v>
      </c>
      <c r="N165" s="183" t="s">
        <v>41</v>
      </c>
      <c r="O165" s="66"/>
      <c r="P165" s="184">
        <f>O165*H165</f>
        <v>0</v>
      </c>
      <c r="Q165" s="184">
        <v>0</v>
      </c>
      <c r="R165" s="184">
        <f>Q165*H165</f>
        <v>0</v>
      </c>
      <c r="S165" s="184">
        <v>0</v>
      </c>
      <c r="T165" s="185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86" t="s">
        <v>141</v>
      </c>
      <c r="AT165" s="186" t="s">
        <v>136</v>
      </c>
      <c r="AU165" s="186" t="s">
        <v>78</v>
      </c>
      <c r="AY165" s="19" t="s">
        <v>133</v>
      </c>
      <c r="BE165" s="187">
        <f>IF(N165="základní",J165,0)</f>
        <v>240</v>
      </c>
      <c r="BF165" s="187">
        <f>IF(N165="snížená",J165,0)</f>
        <v>0</v>
      </c>
      <c r="BG165" s="187">
        <f>IF(N165="zákl. přenesená",J165,0)</f>
        <v>0</v>
      </c>
      <c r="BH165" s="187">
        <f>IF(N165="sníž. přenesená",J165,0)</f>
        <v>0</v>
      </c>
      <c r="BI165" s="187">
        <f>IF(N165="nulová",J165,0)</f>
        <v>0</v>
      </c>
      <c r="BJ165" s="19" t="s">
        <v>78</v>
      </c>
      <c r="BK165" s="187">
        <f>ROUND(I165*H165,2)</f>
        <v>240</v>
      </c>
      <c r="BL165" s="19" t="s">
        <v>141</v>
      </c>
      <c r="BM165" s="186" t="s">
        <v>844</v>
      </c>
    </row>
    <row r="166" spans="1:65" s="2" customFormat="1">
      <c r="A166" s="36"/>
      <c r="B166" s="37"/>
      <c r="C166" s="38"/>
      <c r="D166" s="188" t="s">
        <v>143</v>
      </c>
      <c r="E166" s="38"/>
      <c r="F166" s="189" t="s">
        <v>1114</v>
      </c>
      <c r="G166" s="38"/>
      <c r="H166" s="38"/>
      <c r="I166" s="336"/>
      <c r="J166" s="38"/>
      <c r="K166" s="38"/>
      <c r="L166" s="41"/>
      <c r="M166" s="191"/>
      <c r="N166" s="192"/>
      <c r="O166" s="66"/>
      <c r="P166" s="66"/>
      <c r="Q166" s="66"/>
      <c r="R166" s="66"/>
      <c r="S166" s="66"/>
      <c r="T166" s="67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9" t="s">
        <v>143</v>
      </c>
      <c r="AU166" s="19" t="s">
        <v>78</v>
      </c>
    </row>
    <row r="167" spans="1:65" s="2" customFormat="1" ht="16.5" customHeight="1">
      <c r="A167" s="36"/>
      <c r="B167" s="37"/>
      <c r="C167" s="175" t="s">
        <v>580</v>
      </c>
      <c r="D167" s="175" t="s">
        <v>136</v>
      </c>
      <c r="E167" s="176" t="s">
        <v>584</v>
      </c>
      <c r="F167" s="177" t="s">
        <v>1115</v>
      </c>
      <c r="G167" s="178" t="s">
        <v>554</v>
      </c>
      <c r="H167" s="179">
        <v>3</v>
      </c>
      <c r="I167" s="180">
        <v>260</v>
      </c>
      <c r="J167" s="181">
        <f>ROUND(I167*H167,2)</f>
        <v>780</v>
      </c>
      <c r="K167" s="177" t="s">
        <v>19</v>
      </c>
      <c r="L167" s="41"/>
      <c r="M167" s="182" t="s">
        <v>19</v>
      </c>
      <c r="N167" s="183" t="s">
        <v>41</v>
      </c>
      <c r="O167" s="66"/>
      <c r="P167" s="184">
        <f>O167*H167</f>
        <v>0</v>
      </c>
      <c r="Q167" s="184">
        <v>0</v>
      </c>
      <c r="R167" s="184">
        <f>Q167*H167</f>
        <v>0</v>
      </c>
      <c r="S167" s="184">
        <v>0</v>
      </c>
      <c r="T167" s="185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86" t="s">
        <v>141</v>
      </c>
      <c r="AT167" s="186" t="s">
        <v>136</v>
      </c>
      <c r="AU167" s="186" t="s">
        <v>78</v>
      </c>
      <c r="AY167" s="19" t="s">
        <v>133</v>
      </c>
      <c r="BE167" s="187">
        <f>IF(N167="základní",J167,0)</f>
        <v>780</v>
      </c>
      <c r="BF167" s="187">
        <f>IF(N167="snížená",J167,0)</f>
        <v>0</v>
      </c>
      <c r="BG167" s="187">
        <f>IF(N167="zákl. přenesená",J167,0)</f>
        <v>0</v>
      </c>
      <c r="BH167" s="187">
        <f>IF(N167="sníž. přenesená",J167,0)</f>
        <v>0</v>
      </c>
      <c r="BI167" s="187">
        <f>IF(N167="nulová",J167,0)</f>
        <v>0</v>
      </c>
      <c r="BJ167" s="19" t="s">
        <v>78</v>
      </c>
      <c r="BK167" s="187">
        <f>ROUND(I167*H167,2)</f>
        <v>780</v>
      </c>
      <c r="BL167" s="19" t="s">
        <v>141</v>
      </c>
      <c r="BM167" s="186" t="s">
        <v>865</v>
      </c>
    </row>
    <row r="168" spans="1:65" s="2" customFormat="1">
      <c r="A168" s="36"/>
      <c r="B168" s="37"/>
      <c r="C168" s="38"/>
      <c r="D168" s="188" t="s">
        <v>143</v>
      </c>
      <c r="E168" s="38"/>
      <c r="F168" s="189" t="s">
        <v>1115</v>
      </c>
      <c r="G168" s="38"/>
      <c r="H168" s="38"/>
      <c r="I168" s="336"/>
      <c r="J168" s="38"/>
      <c r="K168" s="38"/>
      <c r="L168" s="41"/>
      <c r="M168" s="191"/>
      <c r="N168" s="192"/>
      <c r="O168" s="66"/>
      <c r="P168" s="66"/>
      <c r="Q168" s="66"/>
      <c r="R168" s="66"/>
      <c r="S168" s="66"/>
      <c r="T168" s="67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9" t="s">
        <v>143</v>
      </c>
      <c r="AU168" s="19" t="s">
        <v>78</v>
      </c>
    </row>
    <row r="169" spans="1:65" s="2" customFormat="1" ht="16.5" customHeight="1">
      <c r="A169" s="36"/>
      <c r="B169" s="37"/>
      <c r="C169" s="175" t="s">
        <v>584</v>
      </c>
      <c r="D169" s="175" t="s">
        <v>136</v>
      </c>
      <c r="E169" s="176" t="s">
        <v>588</v>
      </c>
      <c r="F169" s="177" t="s">
        <v>1116</v>
      </c>
      <c r="G169" s="178" t="s">
        <v>554</v>
      </c>
      <c r="H169" s="179">
        <v>4</v>
      </c>
      <c r="I169" s="180">
        <v>260</v>
      </c>
      <c r="J169" s="181">
        <f>ROUND(I169*H169,2)</f>
        <v>1040</v>
      </c>
      <c r="K169" s="177" t="s">
        <v>19</v>
      </c>
      <c r="L169" s="41"/>
      <c r="M169" s="182" t="s">
        <v>19</v>
      </c>
      <c r="N169" s="183" t="s">
        <v>41</v>
      </c>
      <c r="O169" s="66"/>
      <c r="P169" s="184">
        <f>O169*H169</f>
        <v>0</v>
      </c>
      <c r="Q169" s="184">
        <v>0</v>
      </c>
      <c r="R169" s="184">
        <f>Q169*H169</f>
        <v>0</v>
      </c>
      <c r="S169" s="184">
        <v>0</v>
      </c>
      <c r="T169" s="185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86" t="s">
        <v>141</v>
      </c>
      <c r="AT169" s="186" t="s">
        <v>136</v>
      </c>
      <c r="AU169" s="186" t="s">
        <v>78</v>
      </c>
      <c r="AY169" s="19" t="s">
        <v>133</v>
      </c>
      <c r="BE169" s="187">
        <f>IF(N169="základní",J169,0)</f>
        <v>1040</v>
      </c>
      <c r="BF169" s="187">
        <f>IF(N169="snížená",J169,0)</f>
        <v>0</v>
      </c>
      <c r="BG169" s="187">
        <f>IF(N169="zákl. přenesená",J169,0)</f>
        <v>0</v>
      </c>
      <c r="BH169" s="187">
        <f>IF(N169="sníž. přenesená",J169,0)</f>
        <v>0</v>
      </c>
      <c r="BI169" s="187">
        <f>IF(N169="nulová",J169,0)</f>
        <v>0</v>
      </c>
      <c r="BJ169" s="19" t="s">
        <v>78</v>
      </c>
      <c r="BK169" s="187">
        <f>ROUND(I169*H169,2)</f>
        <v>1040</v>
      </c>
      <c r="BL169" s="19" t="s">
        <v>141</v>
      </c>
      <c r="BM169" s="186" t="s">
        <v>882</v>
      </c>
    </row>
    <row r="170" spans="1:65" s="2" customFormat="1">
      <c r="A170" s="36"/>
      <c r="B170" s="37"/>
      <c r="C170" s="38"/>
      <c r="D170" s="188" t="s">
        <v>143</v>
      </c>
      <c r="E170" s="38"/>
      <c r="F170" s="189" t="s">
        <v>1116</v>
      </c>
      <c r="G170" s="38"/>
      <c r="H170" s="38"/>
      <c r="I170" s="336"/>
      <c r="J170" s="38"/>
      <c r="K170" s="38"/>
      <c r="L170" s="41"/>
      <c r="M170" s="191"/>
      <c r="N170" s="192"/>
      <c r="O170" s="66"/>
      <c r="P170" s="66"/>
      <c r="Q170" s="66"/>
      <c r="R170" s="66"/>
      <c r="S170" s="66"/>
      <c r="T170" s="67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9" t="s">
        <v>143</v>
      </c>
      <c r="AU170" s="19" t="s">
        <v>78</v>
      </c>
    </row>
    <row r="171" spans="1:65" s="2" customFormat="1" ht="16.5" customHeight="1">
      <c r="A171" s="36"/>
      <c r="B171" s="37"/>
      <c r="C171" s="175" t="s">
        <v>588</v>
      </c>
      <c r="D171" s="175" t="s">
        <v>136</v>
      </c>
      <c r="E171" s="176" t="s">
        <v>594</v>
      </c>
      <c r="F171" s="177" t="s">
        <v>1117</v>
      </c>
      <c r="G171" s="178" t="s">
        <v>554</v>
      </c>
      <c r="H171" s="179">
        <v>5</v>
      </c>
      <c r="I171" s="180">
        <v>30</v>
      </c>
      <c r="J171" s="181">
        <f>ROUND(I171*H171,2)</f>
        <v>150</v>
      </c>
      <c r="K171" s="177" t="s">
        <v>19</v>
      </c>
      <c r="L171" s="41"/>
      <c r="M171" s="182" t="s">
        <v>19</v>
      </c>
      <c r="N171" s="183" t="s">
        <v>41</v>
      </c>
      <c r="O171" s="66"/>
      <c r="P171" s="184">
        <f>O171*H171</f>
        <v>0</v>
      </c>
      <c r="Q171" s="184">
        <v>0</v>
      </c>
      <c r="R171" s="184">
        <f>Q171*H171</f>
        <v>0</v>
      </c>
      <c r="S171" s="184">
        <v>0</v>
      </c>
      <c r="T171" s="185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86" t="s">
        <v>141</v>
      </c>
      <c r="AT171" s="186" t="s">
        <v>136</v>
      </c>
      <c r="AU171" s="186" t="s">
        <v>78</v>
      </c>
      <c r="AY171" s="19" t="s">
        <v>133</v>
      </c>
      <c r="BE171" s="187">
        <f>IF(N171="základní",J171,0)</f>
        <v>150</v>
      </c>
      <c r="BF171" s="187">
        <f>IF(N171="snížená",J171,0)</f>
        <v>0</v>
      </c>
      <c r="BG171" s="187">
        <f>IF(N171="zákl. přenesená",J171,0)</f>
        <v>0</v>
      </c>
      <c r="BH171" s="187">
        <f>IF(N171="sníž. přenesená",J171,0)</f>
        <v>0</v>
      </c>
      <c r="BI171" s="187">
        <f>IF(N171="nulová",J171,0)</f>
        <v>0</v>
      </c>
      <c r="BJ171" s="19" t="s">
        <v>78</v>
      </c>
      <c r="BK171" s="187">
        <f>ROUND(I171*H171,2)</f>
        <v>150</v>
      </c>
      <c r="BL171" s="19" t="s">
        <v>141</v>
      </c>
      <c r="BM171" s="186" t="s">
        <v>902</v>
      </c>
    </row>
    <row r="172" spans="1:65" s="2" customFormat="1">
      <c r="A172" s="36"/>
      <c r="B172" s="37"/>
      <c r="C172" s="38"/>
      <c r="D172" s="188" t="s">
        <v>143</v>
      </c>
      <c r="E172" s="38"/>
      <c r="F172" s="189" t="s">
        <v>1117</v>
      </c>
      <c r="G172" s="38"/>
      <c r="H172" s="38"/>
      <c r="I172" s="336"/>
      <c r="J172" s="38"/>
      <c r="K172" s="38"/>
      <c r="L172" s="41"/>
      <c r="M172" s="191"/>
      <c r="N172" s="192"/>
      <c r="O172" s="66"/>
      <c r="P172" s="66"/>
      <c r="Q172" s="66"/>
      <c r="R172" s="66"/>
      <c r="S172" s="66"/>
      <c r="T172" s="67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9" t="s">
        <v>143</v>
      </c>
      <c r="AU172" s="19" t="s">
        <v>78</v>
      </c>
    </row>
    <row r="173" spans="1:65" s="2" customFormat="1" ht="16.5" customHeight="1">
      <c r="A173" s="36"/>
      <c r="B173" s="37"/>
      <c r="C173" s="175" t="s">
        <v>594</v>
      </c>
      <c r="D173" s="175" t="s">
        <v>136</v>
      </c>
      <c r="E173" s="176" t="s">
        <v>598</v>
      </c>
      <c r="F173" s="177" t="s">
        <v>1118</v>
      </c>
      <c r="G173" s="178" t="s">
        <v>554</v>
      </c>
      <c r="H173" s="179">
        <v>3</v>
      </c>
      <c r="I173" s="180">
        <v>30</v>
      </c>
      <c r="J173" s="181">
        <f>ROUND(I173*H173,2)</f>
        <v>90</v>
      </c>
      <c r="K173" s="177" t="s">
        <v>19</v>
      </c>
      <c r="L173" s="41"/>
      <c r="M173" s="182" t="s">
        <v>19</v>
      </c>
      <c r="N173" s="183" t="s">
        <v>41</v>
      </c>
      <c r="O173" s="66"/>
      <c r="P173" s="184">
        <f>O173*H173</f>
        <v>0</v>
      </c>
      <c r="Q173" s="184">
        <v>0</v>
      </c>
      <c r="R173" s="184">
        <f>Q173*H173</f>
        <v>0</v>
      </c>
      <c r="S173" s="184">
        <v>0</v>
      </c>
      <c r="T173" s="185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86" t="s">
        <v>141</v>
      </c>
      <c r="AT173" s="186" t="s">
        <v>136</v>
      </c>
      <c r="AU173" s="186" t="s">
        <v>78</v>
      </c>
      <c r="AY173" s="19" t="s">
        <v>133</v>
      </c>
      <c r="BE173" s="187">
        <f>IF(N173="základní",J173,0)</f>
        <v>90</v>
      </c>
      <c r="BF173" s="187">
        <f>IF(N173="snížená",J173,0)</f>
        <v>0</v>
      </c>
      <c r="BG173" s="187">
        <f>IF(N173="zákl. přenesená",J173,0)</f>
        <v>0</v>
      </c>
      <c r="BH173" s="187">
        <f>IF(N173="sníž. přenesená",J173,0)</f>
        <v>0</v>
      </c>
      <c r="BI173" s="187">
        <f>IF(N173="nulová",J173,0)</f>
        <v>0</v>
      </c>
      <c r="BJ173" s="19" t="s">
        <v>78</v>
      </c>
      <c r="BK173" s="187">
        <f>ROUND(I173*H173,2)</f>
        <v>90</v>
      </c>
      <c r="BL173" s="19" t="s">
        <v>141</v>
      </c>
      <c r="BM173" s="186" t="s">
        <v>914</v>
      </c>
    </row>
    <row r="174" spans="1:65" s="2" customFormat="1">
      <c r="A174" s="36"/>
      <c r="B174" s="37"/>
      <c r="C174" s="38"/>
      <c r="D174" s="188" t="s">
        <v>143</v>
      </c>
      <c r="E174" s="38"/>
      <c r="F174" s="189" t="s">
        <v>1118</v>
      </c>
      <c r="G174" s="38"/>
      <c r="H174" s="38"/>
      <c r="I174" s="336"/>
      <c r="J174" s="38"/>
      <c r="K174" s="38"/>
      <c r="L174" s="41"/>
      <c r="M174" s="191"/>
      <c r="N174" s="192"/>
      <c r="O174" s="66"/>
      <c r="P174" s="66"/>
      <c r="Q174" s="66"/>
      <c r="R174" s="66"/>
      <c r="S174" s="66"/>
      <c r="T174" s="67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9" t="s">
        <v>143</v>
      </c>
      <c r="AU174" s="19" t="s">
        <v>78</v>
      </c>
    </row>
    <row r="175" spans="1:65" s="2" customFormat="1" ht="16.5" customHeight="1">
      <c r="A175" s="36"/>
      <c r="B175" s="37"/>
      <c r="C175" s="175" t="s">
        <v>598</v>
      </c>
      <c r="D175" s="175" t="s">
        <v>136</v>
      </c>
      <c r="E175" s="176" t="s">
        <v>606</v>
      </c>
      <c r="F175" s="177" t="s">
        <v>1119</v>
      </c>
      <c r="G175" s="178" t="s">
        <v>554</v>
      </c>
      <c r="H175" s="179">
        <v>46</v>
      </c>
      <c r="I175" s="180">
        <v>30</v>
      </c>
      <c r="J175" s="181">
        <f>ROUND(I175*H175,2)</f>
        <v>1380</v>
      </c>
      <c r="K175" s="177" t="s">
        <v>19</v>
      </c>
      <c r="L175" s="41"/>
      <c r="M175" s="182" t="s">
        <v>19</v>
      </c>
      <c r="N175" s="183" t="s">
        <v>41</v>
      </c>
      <c r="O175" s="66"/>
      <c r="P175" s="184">
        <f>O175*H175</f>
        <v>0</v>
      </c>
      <c r="Q175" s="184">
        <v>0</v>
      </c>
      <c r="R175" s="184">
        <f>Q175*H175</f>
        <v>0</v>
      </c>
      <c r="S175" s="184">
        <v>0</v>
      </c>
      <c r="T175" s="185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86" t="s">
        <v>141</v>
      </c>
      <c r="AT175" s="186" t="s">
        <v>136</v>
      </c>
      <c r="AU175" s="186" t="s">
        <v>78</v>
      </c>
      <c r="AY175" s="19" t="s">
        <v>133</v>
      </c>
      <c r="BE175" s="187">
        <f>IF(N175="základní",J175,0)</f>
        <v>1380</v>
      </c>
      <c r="BF175" s="187">
        <f>IF(N175="snížená",J175,0)</f>
        <v>0</v>
      </c>
      <c r="BG175" s="187">
        <f>IF(N175="zákl. přenesená",J175,0)</f>
        <v>0</v>
      </c>
      <c r="BH175" s="187">
        <f>IF(N175="sníž. přenesená",J175,0)</f>
        <v>0</v>
      </c>
      <c r="BI175" s="187">
        <f>IF(N175="nulová",J175,0)</f>
        <v>0</v>
      </c>
      <c r="BJ175" s="19" t="s">
        <v>78</v>
      </c>
      <c r="BK175" s="187">
        <f>ROUND(I175*H175,2)</f>
        <v>1380</v>
      </c>
      <c r="BL175" s="19" t="s">
        <v>141</v>
      </c>
      <c r="BM175" s="186" t="s">
        <v>925</v>
      </c>
    </row>
    <row r="176" spans="1:65" s="2" customFormat="1">
      <c r="A176" s="36"/>
      <c r="B176" s="37"/>
      <c r="C176" s="38"/>
      <c r="D176" s="188" t="s">
        <v>143</v>
      </c>
      <c r="E176" s="38"/>
      <c r="F176" s="189" t="s">
        <v>1120</v>
      </c>
      <c r="G176" s="38"/>
      <c r="H176" s="38"/>
      <c r="I176" s="336"/>
      <c r="J176" s="38"/>
      <c r="K176" s="38"/>
      <c r="L176" s="41"/>
      <c r="M176" s="191"/>
      <c r="N176" s="192"/>
      <c r="O176" s="66"/>
      <c r="P176" s="66"/>
      <c r="Q176" s="66"/>
      <c r="R176" s="66"/>
      <c r="S176" s="66"/>
      <c r="T176" s="67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9" t="s">
        <v>143</v>
      </c>
      <c r="AU176" s="19" t="s">
        <v>78</v>
      </c>
    </row>
    <row r="177" spans="1:65" s="2" customFormat="1" ht="16.5" customHeight="1">
      <c r="A177" s="36"/>
      <c r="B177" s="37"/>
      <c r="C177" s="175" t="s">
        <v>606</v>
      </c>
      <c r="D177" s="175" t="s">
        <v>136</v>
      </c>
      <c r="E177" s="176" t="s">
        <v>613</v>
      </c>
      <c r="F177" s="177" t="s">
        <v>1121</v>
      </c>
      <c r="G177" s="178" t="s">
        <v>554</v>
      </c>
      <c r="H177" s="179">
        <v>1</v>
      </c>
      <c r="I177" s="180">
        <v>290</v>
      </c>
      <c r="J177" s="181">
        <f>ROUND(I177*H177,2)</f>
        <v>290</v>
      </c>
      <c r="K177" s="177" t="s">
        <v>19</v>
      </c>
      <c r="L177" s="41"/>
      <c r="M177" s="182" t="s">
        <v>19</v>
      </c>
      <c r="N177" s="183" t="s">
        <v>41</v>
      </c>
      <c r="O177" s="66"/>
      <c r="P177" s="184">
        <f>O177*H177</f>
        <v>0</v>
      </c>
      <c r="Q177" s="184">
        <v>0</v>
      </c>
      <c r="R177" s="184">
        <f>Q177*H177</f>
        <v>0</v>
      </c>
      <c r="S177" s="184">
        <v>0</v>
      </c>
      <c r="T177" s="185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86" t="s">
        <v>141</v>
      </c>
      <c r="AT177" s="186" t="s">
        <v>136</v>
      </c>
      <c r="AU177" s="186" t="s">
        <v>78</v>
      </c>
      <c r="AY177" s="19" t="s">
        <v>133</v>
      </c>
      <c r="BE177" s="187">
        <f>IF(N177="základní",J177,0)</f>
        <v>290</v>
      </c>
      <c r="BF177" s="187">
        <f>IF(N177="snížená",J177,0)</f>
        <v>0</v>
      </c>
      <c r="BG177" s="187">
        <f>IF(N177="zákl. přenesená",J177,0)</f>
        <v>0</v>
      </c>
      <c r="BH177" s="187">
        <f>IF(N177="sníž. přenesená",J177,0)</f>
        <v>0</v>
      </c>
      <c r="BI177" s="187">
        <f>IF(N177="nulová",J177,0)</f>
        <v>0</v>
      </c>
      <c r="BJ177" s="19" t="s">
        <v>78</v>
      </c>
      <c r="BK177" s="187">
        <f>ROUND(I177*H177,2)</f>
        <v>290</v>
      </c>
      <c r="BL177" s="19" t="s">
        <v>141</v>
      </c>
      <c r="BM177" s="186" t="s">
        <v>936</v>
      </c>
    </row>
    <row r="178" spans="1:65" s="2" customFormat="1">
      <c r="A178" s="36"/>
      <c r="B178" s="37"/>
      <c r="C178" s="38"/>
      <c r="D178" s="188" t="s">
        <v>143</v>
      </c>
      <c r="E178" s="38"/>
      <c r="F178" s="189" t="s">
        <v>1122</v>
      </c>
      <c r="G178" s="38"/>
      <c r="H178" s="38"/>
      <c r="I178" s="336"/>
      <c r="J178" s="38"/>
      <c r="K178" s="38"/>
      <c r="L178" s="41"/>
      <c r="M178" s="191"/>
      <c r="N178" s="192"/>
      <c r="O178" s="66"/>
      <c r="P178" s="66"/>
      <c r="Q178" s="66"/>
      <c r="R178" s="66"/>
      <c r="S178" s="66"/>
      <c r="T178" s="67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9" t="s">
        <v>143</v>
      </c>
      <c r="AU178" s="19" t="s">
        <v>78</v>
      </c>
    </row>
    <row r="179" spans="1:65" s="2" customFormat="1" ht="16.5" customHeight="1">
      <c r="A179" s="36"/>
      <c r="B179" s="37"/>
      <c r="C179" s="175" t="s">
        <v>613</v>
      </c>
      <c r="D179" s="175" t="s">
        <v>136</v>
      </c>
      <c r="E179" s="176" t="s">
        <v>617</v>
      </c>
      <c r="F179" s="177" t="s">
        <v>1123</v>
      </c>
      <c r="G179" s="178" t="s">
        <v>554</v>
      </c>
      <c r="H179" s="179">
        <v>3</v>
      </c>
      <c r="I179" s="180">
        <v>290</v>
      </c>
      <c r="J179" s="181">
        <f>ROUND(I179*H179,2)</f>
        <v>870</v>
      </c>
      <c r="K179" s="177" t="s">
        <v>19</v>
      </c>
      <c r="L179" s="41"/>
      <c r="M179" s="182" t="s">
        <v>19</v>
      </c>
      <c r="N179" s="183" t="s">
        <v>41</v>
      </c>
      <c r="O179" s="66"/>
      <c r="P179" s="184">
        <f>O179*H179</f>
        <v>0</v>
      </c>
      <c r="Q179" s="184">
        <v>0</v>
      </c>
      <c r="R179" s="184">
        <f>Q179*H179</f>
        <v>0</v>
      </c>
      <c r="S179" s="184">
        <v>0</v>
      </c>
      <c r="T179" s="185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86" t="s">
        <v>141</v>
      </c>
      <c r="AT179" s="186" t="s">
        <v>136</v>
      </c>
      <c r="AU179" s="186" t="s">
        <v>78</v>
      </c>
      <c r="AY179" s="19" t="s">
        <v>133</v>
      </c>
      <c r="BE179" s="187">
        <f>IF(N179="základní",J179,0)</f>
        <v>870</v>
      </c>
      <c r="BF179" s="187">
        <f>IF(N179="snížená",J179,0)</f>
        <v>0</v>
      </c>
      <c r="BG179" s="187">
        <f>IF(N179="zákl. přenesená",J179,0)</f>
        <v>0</v>
      </c>
      <c r="BH179" s="187">
        <f>IF(N179="sníž. přenesená",J179,0)</f>
        <v>0</v>
      </c>
      <c r="BI179" s="187">
        <f>IF(N179="nulová",J179,0)</f>
        <v>0</v>
      </c>
      <c r="BJ179" s="19" t="s">
        <v>78</v>
      </c>
      <c r="BK179" s="187">
        <f>ROUND(I179*H179,2)</f>
        <v>870</v>
      </c>
      <c r="BL179" s="19" t="s">
        <v>141</v>
      </c>
      <c r="BM179" s="186" t="s">
        <v>947</v>
      </c>
    </row>
    <row r="180" spans="1:65" s="2" customFormat="1">
      <c r="A180" s="36"/>
      <c r="B180" s="37"/>
      <c r="C180" s="38"/>
      <c r="D180" s="188" t="s">
        <v>143</v>
      </c>
      <c r="E180" s="38"/>
      <c r="F180" s="189" t="s">
        <v>1124</v>
      </c>
      <c r="G180" s="38"/>
      <c r="H180" s="38"/>
      <c r="I180" s="336"/>
      <c r="J180" s="38"/>
      <c r="K180" s="38"/>
      <c r="L180" s="41"/>
      <c r="M180" s="191"/>
      <c r="N180" s="192"/>
      <c r="O180" s="66"/>
      <c r="P180" s="66"/>
      <c r="Q180" s="66"/>
      <c r="R180" s="66"/>
      <c r="S180" s="66"/>
      <c r="T180" s="67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9" t="s">
        <v>143</v>
      </c>
      <c r="AU180" s="19" t="s">
        <v>78</v>
      </c>
    </row>
    <row r="181" spans="1:65" s="2" customFormat="1" ht="16.5" customHeight="1">
      <c r="A181" s="36"/>
      <c r="B181" s="37"/>
      <c r="C181" s="175" t="s">
        <v>617</v>
      </c>
      <c r="D181" s="175" t="s">
        <v>136</v>
      </c>
      <c r="E181" s="176" t="s">
        <v>625</v>
      </c>
      <c r="F181" s="177" t="s">
        <v>1125</v>
      </c>
      <c r="G181" s="178" t="s">
        <v>554</v>
      </c>
      <c r="H181" s="179">
        <v>2</v>
      </c>
      <c r="I181" s="180">
        <v>700</v>
      </c>
      <c r="J181" s="181">
        <f>ROUND(I181*H181,2)</f>
        <v>1400</v>
      </c>
      <c r="K181" s="177" t="s">
        <v>19</v>
      </c>
      <c r="L181" s="41"/>
      <c r="M181" s="182" t="s">
        <v>19</v>
      </c>
      <c r="N181" s="183" t="s">
        <v>41</v>
      </c>
      <c r="O181" s="66"/>
      <c r="P181" s="184">
        <f>O181*H181</f>
        <v>0</v>
      </c>
      <c r="Q181" s="184">
        <v>0</v>
      </c>
      <c r="R181" s="184">
        <f>Q181*H181</f>
        <v>0</v>
      </c>
      <c r="S181" s="184">
        <v>0</v>
      </c>
      <c r="T181" s="185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86" t="s">
        <v>141</v>
      </c>
      <c r="AT181" s="186" t="s">
        <v>136</v>
      </c>
      <c r="AU181" s="186" t="s">
        <v>78</v>
      </c>
      <c r="AY181" s="19" t="s">
        <v>133</v>
      </c>
      <c r="BE181" s="187">
        <f>IF(N181="základní",J181,0)</f>
        <v>1400</v>
      </c>
      <c r="BF181" s="187">
        <f>IF(N181="snížená",J181,0)</f>
        <v>0</v>
      </c>
      <c r="BG181" s="187">
        <f>IF(N181="zákl. přenesená",J181,0)</f>
        <v>0</v>
      </c>
      <c r="BH181" s="187">
        <f>IF(N181="sníž. přenesená",J181,0)</f>
        <v>0</v>
      </c>
      <c r="BI181" s="187">
        <f>IF(N181="nulová",J181,0)</f>
        <v>0</v>
      </c>
      <c r="BJ181" s="19" t="s">
        <v>78</v>
      </c>
      <c r="BK181" s="187">
        <f>ROUND(I181*H181,2)</f>
        <v>1400</v>
      </c>
      <c r="BL181" s="19" t="s">
        <v>141</v>
      </c>
      <c r="BM181" s="186" t="s">
        <v>1126</v>
      </c>
    </row>
    <row r="182" spans="1:65" s="2" customFormat="1">
      <c r="A182" s="36"/>
      <c r="B182" s="37"/>
      <c r="C182" s="38"/>
      <c r="D182" s="188" t="s">
        <v>143</v>
      </c>
      <c r="E182" s="38"/>
      <c r="F182" s="189" t="s">
        <v>1125</v>
      </c>
      <c r="G182" s="38"/>
      <c r="H182" s="38"/>
      <c r="I182" s="336"/>
      <c r="J182" s="38"/>
      <c r="K182" s="38"/>
      <c r="L182" s="41"/>
      <c r="M182" s="191"/>
      <c r="N182" s="192"/>
      <c r="O182" s="66"/>
      <c r="P182" s="66"/>
      <c r="Q182" s="66"/>
      <c r="R182" s="66"/>
      <c r="S182" s="66"/>
      <c r="T182" s="67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9" t="s">
        <v>143</v>
      </c>
      <c r="AU182" s="19" t="s">
        <v>78</v>
      </c>
    </row>
    <row r="183" spans="1:65" s="2" customFormat="1" ht="16.5" customHeight="1">
      <c r="A183" s="36"/>
      <c r="B183" s="37"/>
      <c r="C183" s="175" t="s">
        <v>625</v>
      </c>
      <c r="D183" s="175" t="s">
        <v>136</v>
      </c>
      <c r="E183" s="176" t="s">
        <v>630</v>
      </c>
      <c r="F183" s="177" t="s">
        <v>1127</v>
      </c>
      <c r="G183" s="178" t="s">
        <v>554</v>
      </c>
      <c r="H183" s="179">
        <v>12</v>
      </c>
      <c r="I183" s="180">
        <v>160</v>
      </c>
      <c r="J183" s="181">
        <f>ROUND(I183*H183,2)</f>
        <v>1920</v>
      </c>
      <c r="K183" s="177" t="s">
        <v>19</v>
      </c>
      <c r="L183" s="41"/>
      <c r="M183" s="182" t="s">
        <v>19</v>
      </c>
      <c r="N183" s="183" t="s">
        <v>41</v>
      </c>
      <c r="O183" s="66"/>
      <c r="P183" s="184">
        <f>O183*H183</f>
        <v>0</v>
      </c>
      <c r="Q183" s="184">
        <v>0</v>
      </c>
      <c r="R183" s="184">
        <f>Q183*H183</f>
        <v>0</v>
      </c>
      <c r="S183" s="184">
        <v>0</v>
      </c>
      <c r="T183" s="185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86" t="s">
        <v>141</v>
      </c>
      <c r="AT183" s="186" t="s">
        <v>136</v>
      </c>
      <c r="AU183" s="186" t="s">
        <v>78</v>
      </c>
      <c r="AY183" s="19" t="s">
        <v>133</v>
      </c>
      <c r="BE183" s="187">
        <f>IF(N183="základní",J183,0)</f>
        <v>1920</v>
      </c>
      <c r="BF183" s="187">
        <f>IF(N183="snížená",J183,0)</f>
        <v>0</v>
      </c>
      <c r="BG183" s="187">
        <f>IF(N183="zákl. přenesená",J183,0)</f>
        <v>0</v>
      </c>
      <c r="BH183" s="187">
        <f>IF(N183="sníž. přenesená",J183,0)</f>
        <v>0</v>
      </c>
      <c r="BI183" s="187">
        <f>IF(N183="nulová",J183,0)</f>
        <v>0</v>
      </c>
      <c r="BJ183" s="19" t="s">
        <v>78</v>
      </c>
      <c r="BK183" s="187">
        <f>ROUND(I183*H183,2)</f>
        <v>1920</v>
      </c>
      <c r="BL183" s="19" t="s">
        <v>141</v>
      </c>
      <c r="BM183" s="186" t="s">
        <v>1128</v>
      </c>
    </row>
    <row r="184" spans="1:65" s="2" customFormat="1">
      <c r="A184" s="36"/>
      <c r="B184" s="37"/>
      <c r="C184" s="38"/>
      <c r="D184" s="188" t="s">
        <v>143</v>
      </c>
      <c r="E184" s="38"/>
      <c r="F184" s="189" t="s">
        <v>1129</v>
      </c>
      <c r="G184" s="38"/>
      <c r="H184" s="38"/>
      <c r="I184" s="336"/>
      <c r="J184" s="38"/>
      <c r="K184" s="38"/>
      <c r="L184" s="41"/>
      <c r="M184" s="191"/>
      <c r="N184" s="192"/>
      <c r="O184" s="66"/>
      <c r="P184" s="66"/>
      <c r="Q184" s="66"/>
      <c r="R184" s="66"/>
      <c r="S184" s="66"/>
      <c r="T184" s="67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9" t="s">
        <v>143</v>
      </c>
      <c r="AU184" s="19" t="s">
        <v>78</v>
      </c>
    </row>
    <row r="185" spans="1:65" s="2" customFormat="1" ht="16.5" customHeight="1">
      <c r="A185" s="36"/>
      <c r="B185" s="37"/>
      <c r="C185" s="175" t="s">
        <v>630</v>
      </c>
      <c r="D185" s="175" t="s">
        <v>136</v>
      </c>
      <c r="E185" s="176" t="s">
        <v>636</v>
      </c>
      <c r="F185" s="177" t="s">
        <v>1130</v>
      </c>
      <c r="G185" s="178" t="s">
        <v>554</v>
      </c>
      <c r="H185" s="179">
        <v>22</v>
      </c>
      <c r="I185" s="180">
        <v>210</v>
      </c>
      <c r="J185" s="181">
        <f>ROUND(I185*H185,2)</f>
        <v>4620</v>
      </c>
      <c r="K185" s="177" t="s">
        <v>19</v>
      </c>
      <c r="L185" s="41"/>
      <c r="M185" s="182" t="s">
        <v>19</v>
      </c>
      <c r="N185" s="183" t="s">
        <v>41</v>
      </c>
      <c r="O185" s="66"/>
      <c r="P185" s="184">
        <f>O185*H185</f>
        <v>0</v>
      </c>
      <c r="Q185" s="184">
        <v>0</v>
      </c>
      <c r="R185" s="184">
        <f>Q185*H185</f>
        <v>0</v>
      </c>
      <c r="S185" s="184">
        <v>0</v>
      </c>
      <c r="T185" s="185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86" t="s">
        <v>141</v>
      </c>
      <c r="AT185" s="186" t="s">
        <v>136</v>
      </c>
      <c r="AU185" s="186" t="s">
        <v>78</v>
      </c>
      <c r="AY185" s="19" t="s">
        <v>133</v>
      </c>
      <c r="BE185" s="187">
        <f>IF(N185="základní",J185,0)</f>
        <v>4620</v>
      </c>
      <c r="BF185" s="187">
        <f>IF(N185="snížená",J185,0)</f>
        <v>0</v>
      </c>
      <c r="BG185" s="187">
        <f>IF(N185="zákl. přenesená",J185,0)</f>
        <v>0</v>
      </c>
      <c r="BH185" s="187">
        <f>IF(N185="sníž. přenesená",J185,0)</f>
        <v>0</v>
      </c>
      <c r="BI185" s="187">
        <f>IF(N185="nulová",J185,0)</f>
        <v>0</v>
      </c>
      <c r="BJ185" s="19" t="s">
        <v>78</v>
      </c>
      <c r="BK185" s="187">
        <f>ROUND(I185*H185,2)</f>
        <v>4620</v>
      </c>
      <c r="BL185" s="19" t="s">
        <v>141</v>
      </c>
      <c r="BM185" s="186" t="s">
        <v>1131</v>
      </c>
    </row>
    <row r="186" spans="1:65" s="2" customFormat="1">
      <c r="A186" s="36"/>
      <c r="B186" s="37"/>
      <c r="C186" s="38"/>
      <c r="D186" s="188" t="s">
        <v>143</v>
      </c>
      <c r="E186" s="38"/>
      <c r="F186" s="189" t="s">
        <v>1132</v>
      </c>
      <c r="G186" s="38"/>
      <c r="H186" s="38"/>
      <c r="I186" s="336"/>
      <c r="J186" s="38"/>
      <c r="K186" s="38"/>
      <c r="L186" s="41"/>
      <c r="M186" s="191"/>
      <c r="N186" s="192"/>
      <c r="O186" s="66"/>
      <c r="P186" s="66"/>
      <c r="Q186" s="66"/>
      <c r="R186" s="66"/>
      <c r="S186" s="66"/>
      <c r="T186" s="67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9" t="s">
        <v>143</v>
      </c>
      <c r="AU186" s="19" t="s">
        <v>78</v>
      </c>
    </row>
    <row r="187" spans="1:65" s="2" customFormat="1" ht="16.5" customHeight="1">
      <c r="A187" s="36"/>
      <c r="B187" s="37"/>
      <c r="C187" s="175" t="s">
        <v>636</v>
      </c>
      <c r="D187" s="175" t="s">
        <v>136</v>
      </c>
      <c r="E187" s="176" t="s">
        <v>642</v>
      </c>
      <c r="F187" s="177" t="s">
        <v>1133</v>
      </c>
      <c r="G187" s="178" t="s">
        <v>554</v>
      </c>
      <c r="H187" s="179">
        <v>1</v>
      </c>
      <c r="I187" s="180">
        <v>1200</v>
      </c>
      <c r="J187" s="181">
        <f>ROUND(I187*H187,2)</f>
        <v>1200</v>
      </c>
      <c r="K187" s="177" t="s">
        <v>19</v>
      </c>
      <c r="L187" s="41"/>
      <c r="M187" s="182" t="s">
        <v>19</v>
      </c>
      <c r="N187" s="183" t="s">
        <v>41</v>
      </c>
      <c r="O187" s="66"/>
      <c r="P187" s="184">
        <f>O187*H187</f>
        <v>0</v>
      </c>
      <c r="Q187" s="184">
        <v>0</v>
      </c>
      <c r="R187" s="184">
        <f>Q187*H187</f>
        <v>0</v>
      </c>
      <c r="S187" s="184">
        <v>0</v>
      </c>
      <c r="T187" s="185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86" t="s">
        <v>141</v>
      </c>
      <c r="AT187" s="186" t="s">
        <v>136</v>
      </c>
      <c r="AU187" s="186" t="s">
        <v>78</v>
      </c>
      <c r="AY187" s="19" t="s">
        <v>133</v>
      </c>
      <c r="BE187" s="187">
        <f>IF(N187="základní",J187,0)</f>
        <v>1200</v>
      </c>
      <c r="BF187" s="187">
        <f>IF(N187="snížená",J187,0)</f>
        <v>0</v>
      </c>
      <c r="BG187" s="187">
        <f>IF(N187="zákl. přenesená",J187,0)</f>
        <v>0</v>
      </c>
      <c r="BH187" s="187">
        <f>IF(N187="sníž. přenesená",J187,0)</f>
        <v>0</v>
      </c>
      <c r="BI187" s="187">
        <f>IF(N187="nulová",J187,0)</f>
        <v>0</v>
      </c>
      <c r="BJ187" s="19" t="s">
        <v>78</v>
      </c>
      <c r="BK187" s="187">
        <f>ROUND(I187*H187,2)</f>
        <v>1200</v>
      </c>
      <c r="BL187" s="19" t="s">
        <v>141</v>
      </c>
      <c r="BM187" s="186" t="s">
        <v>1134</v>
      </c>
    </row>
    <row r="188" spans="1:65" s="2" customFormat="1">
      <c r="A188" s="36"/>
      <c r="B188" s="37"/>
      <c r="C188" s="38"/>
      <c r="D188" s="188" t="s">
        <v>143</v>
      </c>
      <c r="E188" s="38"/>
      <c r="F188" s="189" t="s">
        <v>1135</v>
      </c>
      <c r="G188" s="38"/>
      <c r="H188" s="38"/>
      <c r="I188" s="336"/>
      <c r="J188" s="38"/>
      <c r="K188" s="38"/>
      <c r="L188" s="41"/>
      <c r="M188" s="191"/>
      <c r="N188" s="192"/>
      <c r="O188" s="66"/>
      <c r="P188" s="66"/>
      <c r="Q188" s="66"/>
      <c r="R188" s="66"/>
      <c r="S188" s="66"/>
      <c r="T188" s="67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9" t="s">
        <v>143</v>
      </c>
      <c r="AU188" s="19" t="s">
        <v>78</v>
      </c>
    </row>
    <row r="189" spans="1:65" s="2" customFormat="1" ht="24.15" customHeight="1">
      <c r="A189" s="36"/>
      <c r="B189" s="37"/>
      <c r="C189" s="175" t="s">
        <v>642</v>
      </c>
      <c r="D189" s="175" t="s">
        <v>136</v>
      </c>
      <c r="E189" s="176" t="s">
        <v>648</v>
      </c>
      <c r="F189" s="177" t="s">
        <v>1136</v>
      </c>
      <c r="G189" s="178" t="s">
        <v>554</v>
      </c>
      <c r="H189" s="179">
        <v>24</v>
      </c>
      <c r="I189" s="180">
        <v>1500</v>
      </c>
      <c r="J189" s="181">
        <f>ROUND(I189*H189,2)</f>
        <v>36000</v>
      </c>
      <c r="K189" s="177" t="s">
        <v>19</v>
      </c>
      <c r="L189" s="41"/>
      <c r="M189" s="182" t="s">
        <v>19</v>
      </c>
      <c r="N189" s="183" t="s">
        <v>41</v>
      </c>
      <c r="O189" s="66"/>
      <c r="P189" s="184">
        <f>O189*H189</f>
        <v>0</v>
      </c>
      <c r="Q189" s="184">
        <v>0</v>
      </c>
      <c r="R189" s="184">
        <f>Q189*H189</f>
        <v>0</v>
      </c>
      <c r="S189" s="184">
        <v>0</v>
      </c>
      <c r="T189" s="185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86" t="s">
        <v>141</v>
      </c>
      <c r="AT189" s="186" t="s">
        <v>136</v>
      </c>
      <c r="AU189" s="186" t="s">
        <v>78</v>
      </c>
      <c r="AY189" s="19" t="s">
        <v>133</v>
      </c>
      <c r="BE189" s="187">
        <f>IF(N189="základní",J189,0)</f>
        <v>36000</v>
      </c>
      <c r="BF189" s="187">
        <f>IF(N189="snížená",J189,0)</f>
        <v>0</v>
      </c>
      <c r="BG189" s="187">
        <f>IF(N189="zákl. přenesená",J189,0)</f>
        <v>0</v>
      </c>
      <c r="BH189" s="187">
        <f>IF(N189="sníž. přenesená",J189,0)</f>
        <v>0</v>
      </c>
      <c r="BI189" s="187">
        <f>IF(N189="nulová",J189,0)</f>
        <v>0</v>
      </c>
      <c r="BJ189" s="19" t="s">
        <v>78</v>
      </c>
      <c r="BK189" s="187">
        <f>ROUND(I189*H189,2)</f>
        <v>36000</v>
      </c>
      <c r="BL189" s="19" t="s">
        <v>141</v>
      </c>
      <c r="BM189" s="186" t="s">
        <v>1137</v>
      </c>
    </row>
    <row r="190" spans="1:65" s="2" customFormat="1" ht="19.2">
      <c r="A190" s="36"/>
      <c r="B190" s="37"/>
      <c r="C190" s="38"/>
      <c r="D190" s="188" t="s">
        <v>143</v>
      </c>
      <c r="E190" s="38"/>
      <c r="F190" s="189" t="s">
        <v>1136</v>
      </c>
      <c r="G190" s="38"/>
      <c r="H190" s="38"/>
      <c r="I190" s="336"/>
      <c r="J190" s="38"/>
      <c r="K190" s="38"/>
      <c r="L190" s="41"/>
      <c r="M190" s="191"/>
      <c r="N190" s="192"/>
      <c r="O190" s="66"/>
      <c r="P190" s="66"/>
      <c r="Q190" s="66"/>
      <c r="R190" s="66"/>
      <c r="S190" s="66"/>
      <c r="T190" s="67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9" t="s">
        <v>143</v>
      </c>
      <c r="AU190" s="19" t="s">
        <v>78</v>
      </c>
    </row>
    <row r="191" spans="1:65" s="2" customFormat="1" ht="24.15" customHeight="1">
      <c r="A191" s="36"/>
      <c r="B191" s="37"/>
      <c r="C191" s="175" t="s">
        <v>648</v>
      </c>
      <c r="D191" s="175" t="s">
        <v>136</v>
      </c>
      <c r="E191" s="176" t="s">
        <v>654</v>
      </c>
      <c r="F191" s="177" t="s">
        <v>1138</v>
      </c>
      <c r="G191" s="178" t="s">
        <v>554</v>
      </c>
      <c r="H191" s="179">
        <v>9</v>
      </c>
      <c r="I191" s="180">
        <v>1500</v>
      </c>
      <c r="J191" s="181">
        <f>ROUND(I191*H191,2)</f>
        <v>13500</v>
      </c>
      <c r="K191" s="177" t="s">
        <v>19</v>
      </c>
      <c r="L191" s="41"/>
      <c r="M191" s="182" t="s">
        <v>19</v>
      </c>
      <c r="N191" s="183" t="s">
        <v>41</v>
      </c>
      <c r="O191" s="66"/>
      <c r="P191" s="184">
        <f>O191*H191</f>
        <v>0</v>
      </c>
      <c r="Q191" s="184">
        <v>0</v>
      </c>
      <c r="R191" s="184">
        <f>Q191*H191</f>
        <v>0</v>
      </c>
      <c r="S191" s="184">
        <v>0</v>
      </c>
      <c r="T191" s="185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86" t="s">
        <v>141</v>
      </c>
      <c r="AT191" s="186" t="s">
        <v>136</v>
      </c>
      <c r="AU191" s="186" t="s">
        <v>78</v>
      </c>
      <c r="AY191" s="19" t="s">
        <v>133</v>
      </c>
      <c r="BE191" s="187">
        <f>IF(N191="základní",J191,0)</f>
        <v>13500</v>
      </c>
      <c r="BF191" s="187">
        <f>IF(N191="snížená",J191,0)</f>
        <v>0</v>
      </c>
      <c r="BG191" s="187">
        <f>IF(N191="zákl. přenesená",J191,0)</f>
        <v>0</v>
      </c>
      <c r="BH191" s="187">
        <f>IF(N191="sníž. přenesená",J191,0)</f>
        <v>0</v>
      </c>
      <c r="BI191" s="187">
        <f>IF(N191="nulová",J191,0)</f>
        <v>0</v>
      </c>
      <c r="BJ191" s="19" t="s">
        <v>78</v>
      </c>
      <c r="BK191" s="187">
        <f>ROUND(I191*H191,2)</f>
        <v>13500</v>
      </c>
      <c r="BL191" s="19" t="s">
        <v>141</v>
      </c>
      <c r="BM191" s="186" t="s">
        <v>1139</v>
      </c>
    </row>
    <row r="192" spans="1:65" s="2" customFormat="1" ht="19.2">
      <c r="A192" s="36"/>
      <c r="B192" s="37"/>
      <c r="C192" s="38"/>
      <c r="D192" s="188" t="s">
        <v>143</v>
      </c>
      <c r="E192" s="38"/>
      <c r="F192" s="189" t="s">
        <v>1138</v>
      </c>
      <c r="G192" s="38"/>
      <c r="H192" s="38"/>
      <c r="I192" s="336"/>
      <c r="J192" s="38"/>
      <c r="K192" s="38"/>
      <c r="L192" s="41"/>
      <c r="M192" s="191"/>
      <c r="N192" s="192"/>
      <c r="O192" s="66"/>
      <c r="P192" s="66"/>
      <c r="Q192" s="66"/>
      <c r="R192" s="66"/>
      <c r="S192" s="66"/>
      <c r="T192" s="67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9" t="s">
        <v>143</v>
      </c>
      <c r="AU192" s="19" t="s">
        <v>78</v>
      </c>
    </row>
    <row r="193" spans="1:65" s="2" customFormat="1" ht="24.15" customHeight="1">
      <c r="A193" s="36"/>
      <c r="B193" s="37"/>
      <c r="C193" s="175" t="s">
        <v>654</v>
      </c>
      <c r="D193" s="175" t="s">
        <v>136</v>
      </c>
      <c r="E193" s="176" t="s">
        <v>663</v>
      </c>
      <c r="F193" s="177" t="s">
        <v>1140</v>
      </c>
      <c r="G193" s="178" t="s">
        <v>554</v>
      </c>
      <c r="H193" s="179">
        <v>1</v>
      </c>
      <c r="I193" s="180">
        <v>3600</v>
      </c>
      <c r="J193" s="181">
        <f>ROUND(I193*H193,2)</f>
        <v>3600</v>
      </c>
      <c r="K193" s="177" t="s">
        <v>19</v>
      </c>
      <c r="L193" s="41"/>
      <c r="M193" s="182" t="s">
        <v>19</v>
      </c>
      <c r="N193" s="183" t="s">
        <v>41</v>
      </c>
      <c r="O193" s="66"/>
      <c r="P193" s="184">
        <f>O193*H193</f>
        <v>0</v>
      </c>
      <c r="Q193" s="184">
        <v>0</v>
      </c>
      <c r="R193" s="184">
        <f>Q193*H193</f>
        <v>0</v>
      </c>
      <c r="S193" s="184">
        <v>0</v>
      </c>
      <c r="T193" s="185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86" t="s">
        <v>141</v>
      </c>
      <c r="AT193" s="186" t="s">
        <v>136</v>
      </c>
      <c r="AU193" s="186" t="s">
        <v>78</v>
      </c>
      <c r="AY193" s="19" t="s">
        <v>133</v>
      </c>
      <c r="BE193" s="187">
        <f>IF(N193="základní",J193,0)</f>
        <v>3600</v>
      </c>
      <c r="BF193" s="187">
        <f>IF(N193="snížená",J193,0)</f>
        <v>0</v>
      </c>
      <c r="BG193" s="187">
        <f>IF(N193="zákl. přenesená",J193,0)</f>
        <v>0</v>
      </c>
      <c r="BH193" s="187">
        <f>IF(N193="sníž. přenesená",J193,0)</f>
        <v>0</v>
      </c>
      <c r="BI193" s="187">
        <f>IF(N193="nulová",J193,0)</f>
        <v>0</v>
      </c>
      <c r="BJ193" s="19" t="s">
        <v>78</v>
      </c>
      <c r="BK193" s="187">
        <f>ROUND(I193*H193,2)</f>
        <v>3600</v>
      </c>
      <c r="BL193" s="19" t="s">
        <v>141</v>
      </c>
      <c r="BM193" s="186" t="s">
        <v>1141</v>
      </c>
    </row>
    <row r="194" spans="1:65" s="2" customFormat="1" ht="19.2">
      <c r="A194" s="36"/>
      <c r="B194" s="37"/>
      <c r="C194" s="38"/>
      <c r="D194" s="188" t="s">
        <v>143</v>
      </c>
      <c r="E194" s="38"/>
      <c r="F194" s="189" t="s">
        <v>1140</v>
      </c>
      <c r="G194" s="38"/>
      <c r="H194" s="38"/>
      <c r="I194" s="336"/>
      <c r="J194" s="38"/>
      <c r="K194" s="38"/>
      <c r="L194" s="41"/>
      <c r="M194" s="191"/>
      <c r="N194" s="192"/>
      <c r="O194" s="66"/>
      <c r="P194" s="66"/>
      <c r="Q194" s="66"/>
      <c r="R194" s="66"/>
      <c r="S194" s="66"/>
      <c r="T194" s="67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9" t="s">
        <v>143</v>
      </c>
      <c r="AU194" s="19" t="s">
        <v>78</v>
      </c>
    </row>
    <row r="195" spans="1:65" s="2" customFormat="1" ht="33" customHeight="1">
      <c r="A195" s="36"/>
      <c r="B195" s="37"/>
      <c r="C195" s="175" t="s">
        <v>663</v>
      </c>
      <c r="D195" s="175" t="s">
        <v>136</v>
      </c>
      <c r="E195" s="176" t="s">
        <v>668</v>
      </c>
      <c r="F195" s="177" t="s">
        <v>1142</v>
      </c>
      <c r="G195" s="178" t="s">
        <v>554</v>
      </c>
      <c r="H195" s="179">
        <v>1</v>
      </c>
      <c r="I195" s="180">
        <v>3100</v>
      </c>
      <c r="J195" s="181">
        <f>ROUND(I195*H195,2)</f>
        <v>3100</v>
      </c>
      <c r="K195" s="177" t="s">
        <v>19</v>
      </c>
      <c r="L195" s="41"/>
      <c r="M195" s="182" t="s">
        <v>19</v>
      </c>
      <c r="N195" s="183" t="s">
        <v>41</v>
      </c>
      <c r="O195" s="66"/>
      <c r="P195" s="184">
        <f>O195*H195</f>
        <v>0</v>
      </c>
      <c r="Q195" s="184">
        <v>0</v>
      </c>
      <c r="R195" s="184">
        <f>Q195*H195</f>
        <v>0</v>
      </c>
      <c r="S195" s="184">
        <v>0</v>
      </c>
      <c r="T195" s="185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86" t="s">
        <v>141</v>
      </c>
      <c r="AT195" s="186" t="s">
        <v>136</v>
      </c>
      <c r="AU195" s="186" t="s">
        <v>78</v>
      </c>
      <c r="AY195" s="19" t="s">
        <v>133</v>
      </c>
      <c r="BE195" s="187">
        <f>IF(N195="základní",J195,0)</f>
        <v>3100</v>
      </c>
      <c r="BF195" s="187">
        <f>IF(N195="snížená",J195,0)</f>
        <v>0</v>
      </c>
      <c r="BG195" s="187">
        <f>IF(N195="zákl. přenesená",J195,0)</f>
        <v>0</v>
      </c>
      <c r="BH195" s="187">
        <f>IF(N195="sníž. přenesená",J195,0)</f>
        <v>0</v>
      </c>
      <c r="BI195" s="187">
        <f>IF(N195="nulová",J195,0)</f>
        <v>0</v>
      </c>
      <c r="BJ195" s="19" t="s">
        <v>78</v>
      </c>
      <c r="BK195" s="187">
        <f>ROUND(I195*H195,2)</f>
        <v>3100</v>
      </c>
      <c r="BL195" s="19" t="s">
        <v>141</v>
      </c>
      <c r="BM195" s="186" t="s">
        <v>1143</v>
      </c>
    </row>
    <row r="196" spans="1:65" s="2" customFormat="1" ht="19.2">
      <c r="A196" s="36"/>
      <c r="B196" s="37"/>
      <c r="C196" s="38"/>
      <c r="D196" s="188" t="s">
        <v>143</v>
      </c>
      <c r="E196" s="38"/>
      <c r="F196" s="189" t="s">
        <v>1142</v>
      </c>
      <c r="G196" s="38"/>
      <c r="H196" s="38"/>
      <c r="I196" s="336"/>
      <c r="J196" s="38"/>
      <c r="K196" s="38"/>
      <c r="L196" s="41"/>
      <c r="M196" s="191"/>
      <c r="N196" s="192"/>
      <c r="O196" s="66"/>
      <c r="P196" s="66"/>
      <c r="Q196" s="66"/>
      <c r="R196" s="66"/>
      <c r="S196" s="66"/>
      <c r="T196" s="67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9" t="s">
        <v>143</v>
      </c>
      <c r="AU196" s="19" t="s">
        <v>78</v>
      </c>
    </row>
    <row r="197" spans="1:65" s="2" customFormat="1" ht="24.15" customHeight="1">
      <c r="A197" s="36"/>
      <c r="B197" s="37"/>
      <c r="C197" s="175" t="s">
        <v>668</v>
      </c>
      <c r="D197" s="175" t="s">
        <v>136</v>
      </c>
      <c r="E197" s="176" t="s">
        <v>674</v>
      </c>
      <c r="F197" s="177" t="s">
        <v>1144</v>
      </c>
      <c r="G197" s="178" t="s">
        <v>554</v>
      </c>
      <c r="H197" s="179">
        <v>16</v>
      </c>
      <c r="I197" s="180">
        <v>3200</v>
      </c>
      <c r="J197" s="181">
        <f>ROUND(I197*H197,2)</f>
        <v>51200</v>
      </c>
      <c r="K197" s="177" t="s">
        <v>19</v>
      </c>
      <c r="L197" s="41"/>
      <c r="M197" s="182" t="s">
        <v>19</v>
      </c>
      <c r="N197" s="183" t="s">
        <v>41</v>
      </c>
      <c r="O197" s="66"/>
      <c r="P197" s="184">
        <f>O197*H197</f>
        <v>0</v>
      </c>
      <c r="Q197" s="184">
        <v>0</v>
      </c>
      <c r="R197" s="184">
        <f>Q197*H197</f>
        <v>0</v>
      </c>
      <c r="S197" s="184">
        <v>0</v>
      </c>
      <c r="T197" s="185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86" t="s">
        <v>141</v>
      </c>
      <c r="AT197" s="186" t="s">
        <v>136</v>
      </c>
      <c r="AU197" s="186" t="s">
        <v>78</v>
      </c>
      <c r="AY197" s="19" t="s">
        <v>133</v>
      </c>
      <c r="BE197" s="187">
        <f>IF(N197="základní",J197,0)</f>
        <v>51200</v>
      </c>
      <c r="BF197" s="187">
        <f>IF(N197="snížená",J197,0)</f>
        <v>0</v>
      </c>
      <c r="BG197" s="187">
        <f>IF(N197="zákl. přenesená",J197,0)</f>
        <v>0</v>
      </c>
      <c r="BH197" s="187">
        <f>IF(N197="sníž. přenesená",J197,0)</f>
        <v>0</v>
      </c>
      <c r="BI197" s="187">
        <f>IF(N197="nulová",J197,0)</f>
        <v>0</v>
      </c>
      <c r="BJ197" s="19" t="s">
        <v>78</v>
      </c>
      <c r="BK197" s="187">
        <f>ROUND(I197*H197,2)</f>
        <v>51200</v>
      </c>
      <c r="BL197" s="19" t="s">
        <v>141</v>
      </c>
      <c r="BM197" s="186" t="s">
        <v>1145</v>
      </c>
    </row>
    <row r="198" spans="1:65" s="2" customFormat="1" ht="19.2">
      <c r="A198" s="36"/>
      <c r="B198" s="37"/>
      <c r="C198" s="38"/>
      <c r="D198" s="188" t="s">
        <v>143</v>
      </c>
      <c r="E198" s="38"/>
      <c r="F198" s="189" t="s">
        <v>1144</v>
      </c>
      <c r="G198" s="38"/>
      <c r="H198" s="38"/>
      <c r="I198" s="336"/>
      <c r="J198" s="38"/>
      <c r="K198" s="38"/>
      <c r="L198" s="41"/>
      <c r="M198" s="191"/>
      <c r="N198" s="192"/>
      <c r="O198" s="66"/>
      <c r="P198" s="66"/>
      <c r="Q198" s="66"/>
      <c r="R198" s="66"/>
      <c r="S198" s="66"/>
      <c r="T198" s="67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9" t="s">
        <v>143</v>
      </c>
      <c r="AU198" s="19" t="s">
        <v>78</v>
      </c>
    </row>
    <row r="199" spans="1:65" s="2" customFormat="1" ht="16.5" customHeight="1">
      <c r="A199" s="36"/>
      <c r="B199" s="37"/>
      <c r="C199" s="175" t="s">
        <v>674</v>
      </c>
      <c r="D199" s="175" t="s">
        <v>136</v>
      </c>
      <c r="E199" s="176" t="s">
        <v>679</v>
      </c>
      <c r="F199" s="177" t="s">
        <v>1146</v>
      </c>
      <c r="G199" s="178" t="s">
        <v>554</v>
      </c>
      <c r="H199" s="179">
        <v>16</v>
      </c>
      <c r="I199" s="180">
        <v>850</v>
      </c>
      <c r="J199" s="181">
        <f>ROUND(I199*H199,2)</f>
        <v>13600</v>
      </c>
      <c r="K199" s="177" t="s">
        <v>19</v>
      </c>
      <c r="L199" s="41"/>
      <c r="M199" s="182" t="s">
        <v>19</v>
      </c>
      <c r="N199" s="183" t="s">
        <v>41</v>
      </c>
      <c r="O199" s="66"/>
      <c r="P199" s="184">
        <f>O199*H199</f>
        <v>0</v>
      </c>
      <c r="Q199" s="184">
        <v>0</v>
      </c>
      <c r="R199" s="184">
        <f>Q199*H199</f>
        <v>0</v>
      </c>
      <c r="S199" s="184">
        <v>0</v>
      </c>
      <c r="T199" s="185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86" t="s">
        <v>141</v>
      </c>
      <c r="AT199" s="186" t="s">
        <v>136</v>
      </c>
      <c r="AU199" s="186" t="s">
        <v>78</v>
      </c>
      <c r="AY199" s="19" t="s">
        <v>133</v>
      </c>
      <c r="BE199" s="187">
        <f>IF(N199="základní",J199,0)</f>
        <v>13600</v>
      </c>
      <c r="BF199" s="187">
        <f>IF(N199="snížená",J199,0)</f>
        <v>0</v>
      </c>
      <c r="BG199" s="187">
        <f>IF(N199="zákl. přenesená",J199,0)</f>
        <v>0</v>
      </c>
      <c r="BH199" s="187">
        <f>IF(N199="sníž. přenesená",J199,0)</f>
        <v>0</v>
      </c>
      <c r="BI199" s="187">
        <f>IF(N199="nulová",J199,0)</f>
        <v>0</v>
      </c>
      <c r="BJ199" s="19" t="s">
        <v>78</v>
      </c>
      <c r="BK199" s="187">
        <f>ROUND(I199*H199,2)</f>
        <v>13600</v>
      </c>
      <c r="BL199" s="19" t="s">
        <v>141</v>
      </c>
      <c r="BM199" s="186" t="s">
        <v>1147</v>
      </c>
    </row>
    <row r="200" spans="1:65" s="2" customFormat="1">
      <c r="A200" s="36"/>
      <c r="B200" s="37"/>
      <c r="C200" s="38"/>
      <c r="D200" s="188" t="s">
        <v>143</v>
      </c>
      <c r="E200" s="38"/>
      <c r="F200" s="189" t="s">
        <v>1146</v>
      </c>
      <c r="G200" s="38"/>
      <c r="H200" s="38"/>
      <c r="I200" s="336"/>
      <c r="J200" s="38"/>
      <c r="K200" s="38"/>
      <c r="L200" s="41"/>
      <c r="M200" s="191"/>
      <c r="N200" s="192"/>
      <c r="O200" s="66"/>
      <c r="P200" s="66"/>
      <c r="Q200" s="66"/>
      <c r="R200" s="66"/>
      <c r="S200" s="66"/>
      <c r="T200" s="67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9" t="s">
        <v>143</v>
      </c>
      <c r="AU200" s="19" t="s">
        <v>78</v>
      </c>
    </row>
    <row r="201" spans="1:65" s="2" customFormat="1" ht="24.15" customHeight="1">
      <c r="A201" s="36"/>
      <c r="B201" s="37"/>
      <c r="C201" s="175" t="s">
        <v>679</v>
      </c>
      <c r="D201" s="175" t="s">
        <v>136</v>
      </c>
      <c r="E201" s="176" t="s">
        <v>688</v>
      </c>
      <c r="F201" s="177" t="s">
        <v>1148</v>
      </c>
      <c r="G201" s="178" t="s">
        <v>554</v>
      </c>
      <c r="H201" s="179">
        <v>1</v>
      </c>
      <c r="I201" s="180">
        <v>5800</v>
      </c>
      <c r="J201" s="181">
        <f>ROUND(I201*H201,2)</f>
        <v>5800</v>
      </c>
      <c r="K201" s="177" t="s">
        <v>19</v>
      </c>
      <c r="L201" s="41"/>
      <c r="M201" s="182" t="s">
        <v>19</v>
      </c>
      <c r="N201" s="183" t="s">
        <v>41</v>
      </c>
      <c r="O201" s="66"/>
      <c r="P201" s="184">
        <f>O201*H201</f>
        <v>0</v>
      </c>
      <c r="Q201" s="184">
        <v>0</v>
      </c>
      <c r="R201" s="184">
        <f>Q201*H201</f>
        <v>0</v>
      </c>
      <c r="S201" s="184">
        <v>0</v>
      </c>
      <c r="T201" s="185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86" t="s">
        <v>141</v>
      </c>
      <c r="AT201" s="186" t="s">
        <v>136</v>
      </c>
      <c r="AU201" s="186" t="s">
        <v>78</v>
      </c>
      <c r="AY201" s="19" t="s">
        <v>133</v>
      </c>
      <c r="BE201" s="187">
        <f>IF(N201="základní",J201,0)</f>
        <v>5800</v>
      </c>
      <c r="BF201" s="187">
        <f>IF(N201="snížená",J201,0)</f>
        <v>0</v>
      </c>
      <c r="BG201" s="187">
        <f>IF(N201="zákl. přenesená",J201,0)</f>
        <v>0</v>
      </c>
      <c r="BH201" s="187">
        <f>IF(N201="sníž. přenesená",J201,0)</f>
        <v>0</v>
      </c>
      <c r="BI201" s="187">
        <f>IF(N201="nulová",J201,0)</f>
        <v>0</v>
      </c>
      <c r="BJ201" s="19" t="s">
        <v>78</v>
      </c>
      <c r="BK201" s="187">
        <f>ROUND(I201*H201,2)</f>
        <v>5800</v>
      </c>
      <c r="BL201" s="19" t="s">
        <v>141</v>
      </c>
      <c r="BM201" s="186" t="s">
        <v>1149</v>
      </c>
    </row>
    <row r="202" spans="1:65" s="2" customFormat="1" ht="19.2">
      <c r="A202" s="36"/>
      <c r="B202" s="37"/>
      <c r="C202" s="38"/>
      <c r="D202" s="188" t="s">
        <v>143</v>
      </c>
      <c r="E202" s="38"/>
      <c r="F202" s="189" t="s">
        <v>1148</v>
      </c>
      <c r="G202" s="38"/>
      <c r="H202" s="38"/>
      <c r="I202" s="336"/>
      <c r="J202" s="38"/>
      <c r="K202" s="38"/>
      <c r="L202" s="41"/>
      <c r="M202" s="191"/>
      <c r="N202" s="192"/>
      <c r="O202" s="66"/>
      <c r="P202" s="66"/>
      <c r="Q202" s="66"/>
      <c r="R202" s="66"/>
      <c r="S202" s="66"/>
      <c r="T202" s="67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9" t="s">
        <v>143</v>
      </c>
      <c r="AU202" s="19" t="s">
        <v>78</v>
      </c>
    </row>
    <row r="203" spans="1:65" s="2" customFormat="1" ht="16.5" customHeight="1">
      <c r="A203" s="36"/>
      <c r="B203" s="37"/>
      <c r="C203" s="175" t="s">
        <v>688</v>
      </c>
      <c r="D203" s="175" t="s">
        <v>136</v>
      </c>
      <c r="E203" s="176" t="s">
        <v>694</v>
      </c>
      <c r="F203" s="177" t="s">
        <v>1150</v>
      </c>
      <c r="G203" s="178" t="s">
        <v>554</v>
      </c>
      <c r="H203" s="179">
        <v>1</v>
      </c>
      <c r="I203" s="180">
        <v>560</v>
      </c>
      <c r="J203" s="181">
        <f>ROUND(I203*H203,2)</f>
        <v>560</v>
      </c>
      <c r="K203" s="177" t="s">
        <v>19</v>
      </c>
      <c r="L203" s="41"/>
      <c r="M203" s="182" t="s">
        <v>19</v>
      </c>
      <c r="N203" s="183" t="s">
        <v>41</v>
      </c>
      <c r="O203" s="66"/>
      <c r="P203" s="184">
        <f>O203*H203</f>
        <v>0</v>
      </c>
      <c r="Q203" s="184">
        <v>0</v>
      </c>
      <c r="R203" s="184">
        <f>Q203*H203</f>
        <v>0</v>
      </c>
      <c r="S203" s="184">
        <v>0</v>
      </c>
      <c r="T203" s="185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86" t="s">
        <v>141</v>
      </c>
      <c r="AT203" s="186" t="s">
        <v>136</v>
      </c>
      <c r="AU203" s="186" t="s">
        <v>78</v>
      </c>
      <c r="AY203" s="19" t="s">
        <v>133</v>
      </c>
      <c r="BE203" s="187">
        <f>IF(N203="základní",J203,0)</f>
        <v>560</v>
      </c>
      <c r="BF203" s="187">
        <f>IF(N203="snížená",J203,0)</f>
        <v>0</v>
      </c>
      <c r="BG203" s="187">
        <f>IF(N203="zákl. přenesená",J203,0)</f>
        <v>0</v>
      </c>
      <c r="BH203" s="187">
        <f>IF(N203="sníž. přenesená",J203,0)</f>
        <v>0</v>
      </c>
      <c r="BI203" s="187">
        <f>IF(N203="nulová",J203,0)</f>
        <v>0</v>
      </c>
      <c r="BJ203" s="19" t="s">
        <v>78</v>
      </c>
      <c r="BK203" s="187">
        <f>ROUND(I203*H203,2)</f>
        <v>560</v>
      </c>
      <c r="BL203" s="19" t="s">
        <v>141</v>
      </c>
      <c r="BM203" s="186" t="s">
        <v>1151</v>
      </c>
    </row>
    <row r="204" spans="1:65" s="2" customFormat="1">
      <c r="A204" s="36"/>
      <c r="B204" s="37"/>
      <c r="C204" s="38"/>
      <c r="D204" s="188" t="s">
        <v>143</v>
      </c>
      <c r="E204" s="38"/>
      <c r="F204" s="189" t="s">
        <v>1150</v>
      </c>
      <c r="G204" s="38"/>
      <c r="H204" s="38"/>
      <c r="I204" s="336"/>
      <c r="J204" s="38"/>
      <c r="K204" s="38"/>
      <c r="L204" s="41"/>
      <c r="M204" s="191"/>
      <c r="N204" s="192"/>
      <c r="O204" s="66"/>
      <c r="P204" s="66"/>
      <c r="Q204" s="66"/>
      <c r="R204" s="66"/>
      <c r="S204" s="66"/>
      <c r="T204" s="67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9" t="s">
        <v>143</v>
      </c>
      <c r="AU204" s="19" t="s">
        <v>78</v>
      </c>
    </row>
    <row r="205" spans="1:65" s="2" customFormat="1" ht="16.5" customHeight="1">
      <c r="A205" s="36"/>
      <c r="B205" s="37"/>
      <c r="C205" s="175" t="s">
        <v>694</v>
      </c>
      <c r="D205" s="175" t="s">
        <v>136</v>
      </c>
      <c r="E205" s="176" t="s">
        <v>700</v>
      </c>
      <c r="F205" s="177" t="s">
        <v>1152</v>
      </c>
      <c r="G205" s="178" t="s">
        <v>554</v>
      </c>
      <c r="H205" s="179">
        <v>5</v>
      </c>
      <c r="I205" s="180">
        <v>2100</v>
      </c>
      <c r="J205" s="181">
        <f>ROUND(I205*H205,2)</f>
        <v>10500</v>
      </c>
      <c r="K205" s="177" t="s">
        <v>19</v>
      </c>
      <c r="L205" s="41"/>
      <c r="M205" s="182" t="s">
        <v>19</v>
      </c>
      <c r="N205" s="183" t="s">
        <v>41</v>
      </c>
      <c r="O205" s="66"/>
      <c r="P205" s="184">
        <f>O205*H205</f>
        <v>0</v>
      </c>
      <c r="Q205" s="184">
        <v>0</v>
      </c>
      <c r="R205" s="184">
        <f>Q205*H205</f>
        <v>0</v>
      </c>
      <c r="S205" s="184">
        <v>0</v>
      </c>
      <c r="T205" s="185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86" t="s">
        <v>141</v>
      </c>
      <c r="AT205" s="186" t="s">
        <v>136</v>
      </c>
      <c r="AU205" s="186" t="s">
        <v>78</v>
      </c>
      <c r="AY205" s="19" t="s">
        <v>133</v>
      </c>
      <c r="BE205" s="187">
        <f>IF(N205="základní",J205,0)</f>
        <v>10500</v>
      </c>
      <c r="BF205" s="187">
        <f>IF(N205="snížená",J205,0)</f>
        <v>0</v>
      </c>
      <c r="BG205" s="187">
        <f>IF(N205="zákl. přenesená",J205,0)</f>
        <v>0</v>
      </c>
      <c r="BH205" s="187">
        <f>IF(N205="sníž. přenesená",J205,0)</f>
        <v>0</v>
      </c>
      <c r="BI205" s="187">
        <f>IF(N205="nulová",J205,0)</f>
        <v>0</v>
      </c>
      <c r="BJ205" s="19" t="s">
        <v>78</v>
      </c>
      <c r="BK205" s="187">
        <f>ROUND(I205*H205,2)</f>
        <v>10500</v>
      </c>
      <c r="BL205" s="19" t="s">
        <v>141</v>
      </c>
      <c r="BM205" s="186" t="s">
        <v>1153</v>
      </c>
    </row>
    <row r="206" spans="1:65" s="2" customFormat="1">
      <c r="A206" s="36"/>
      <c r="B206" s="37"/>
      <c r="C206" s="38"/>
      <c r="D206" s="188" t="s">
        <v>143</v>
      </c>
      <c r="E206" s="38"/>
      <c r="F206" s="189" t="s">
        <v>1152</v>
      </c>
      <c r="G206" s="38"/>
      <c r="H206" s="38"/>
      <c r="I206" s="336"/>
      <c r="J206" s="38"/>
      <c r="K206" s="38"/>
      <c r="L206" s="41"/>
      <c r="M206" s="191"/>
      <c r="N206" s="192"/>
      <c r="O206" s="66"/>
      <c r="P206" s="66"/>
      <c r="Q206" s="66"/>
      <c r="R206" s="66"/>
      <c r="S206" s="66"/>
      <c r="T206" s="67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9" t="s">
        <v>143</v>
      </c>
      <c r="AU206" s="19" t="s">
        <v>78</v>
      </c>
    </row>
    <row r="207" spans="1:65" s="2" customFormat="1" ht="16.5" customHeight="1">
      <c r="A207" s="36"/>
      <c r="B207" s="37"/>
      <c r="C207" s="175" t="s">
        <v>700</v>
      </c>
      <c r="D207" s="175" t="s">
        <v>136</v>
      </c>
      <c r="E207" s="176" t="s">
        <v>706</v>
      </c>
      <c r="F207" s="177" t="s">
        <v>1154</v>
      </c>
      <c r="G207" s="178" t="s">
        <v>554</v>
      </c>
      <c r="H207" s="179">
        <v>1</v>
      </c>
      <c r="I207" s="180">
        <v>2600</v>
      </c>
      <c r="J207" s="181">
        <f>ROUND(I207*H207,2)</f>
        <v>2600</v>
      </c>
      <c r="K207" s="177" t="s">
        <v>19</v>
      </c>
      <c r="L207" s="41"/>
      <c r="M207" s="182" t="s">
        <v>19</v>
      </c>
      <c r="N207" s="183" t="s">
        <v>41</v>
      </c>
      <c r="O207" s="66"/>
      <c r="P207" s="184">
        <f>O207*H207</f>
        <v>0</v>
      </c>
      <c r="Q207" s="184">
        <v>0</v>
      </c>
      <c r="R207" s="184">
        <f>Q207*H207</f>
        <v>0</v>
      </c>
      <c r="S207" s="184">
        <v>0</v>
      </c>
      <c r="T207" s="185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86" t="s">
        <v>141</v>
      </c>
      <c r="AT207" s="186" t="s">
        <v>136</v>
      </c>
      <c r="AU207" s="186" t="s">
        <v>78</v>
      </c>
      <c r="AY207" s="19" t="s">
        <v>133</v>
      </c>
      <c r="BE207" s="187">
        <f>IF(N207="základní",J207,0)</f>
        <v>2600</v>
      </c>
      <c r="BF207" s="187">
        <f>IF(N207="snížená",J207,0)</f>
        <v>0</v>
      </c>
      <c r="BG207" s="187">
        <f>IF(N207="zákl. přenesená",J207,0)</f>
        <v>0</v>
      </c>
      <c r="BH207" s="187">
        <f>IF(N207="sníž. přenesená",J207,0)</f>
        <v>0</v>
      </c>
      <c r="BI207" s="187">
        <f>IF(N207="nulová",J207,0)</f>
        <v>0</v>
      </c>
      <c r="BJ207" s="19" t="s">
        <v>78</v>
      </c>
      <c r="BK207" s="187">
        <f>ROUND(I207*H207,2)</f>
        <v>2600</v>
      </c>
      <c r="BL207" s="19" t="s">
        <v>141</v>
      </c>
      <c r="BM207" s="186" t="s">
        <v>1155</v>
      </c>
    </row>
    <row r="208" spans="1:65" s="2" customFormat="1">
      <c r="A208" s="36"/>
      <c r="B208" s="37"/>
      <c r="C208" s="38"/>
      <c r="D208" s="188" t="s">
        <v>143</v>
      </c>
      <c r="E208" s="38"/>
      <c r="F208" s="189" t="s">
        <v>1154</v>
      </c>
      <c r="G208" s="38"/>
      <c r="H208" s="38"/>
      <c r="I208" s="336"/>
      <c r="J208" s="38"/>
      <c r="K208" s="38"/>
      <c r="L208" s="41"/>
      <c r="M208" s="191"/>
      <c r="N208" s="192"/>
      <c r="O208" s="66"/>
      <c r="P208" s="66"/>
      <c r="Q208" s="66"/>
      <c r="R208" s="66"/>
      <c r="S208" s="66"/>
      <c r="T208" s="67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9" t="s">
        <v>143</v>
      </c>
      <c r="AU208" s="19" t="s">
        <v>78</v>
      </c>
    </row>
    <row r="209" spans="1:65" s="2" customFormat="1" ht="24.15" customHeight="1">
      <c r="A209" s="36"/>
      <c r="B209" s="37"/>
      <c r="C209" s="175" t="s">
        <v>706</v>
      </c>
      <c r="D209" s="175" t="s">
        <v>136</v>
      </c>
      <c r="E209" s="176" t="s">
        <v>712</v>
      </c>
      <c r="F209" s="177" t="s">
        <v>1156</v>
      </c>
      <c r="G209" s="178" t="s">
        <v>554</v>
      </c>
      <c r="H209" s="179">
        <v>1</v>
      </c>
      <c r="I209" s="180">
        <v>2400</v>
      </c>
      <c r="J209" s="181">
        <f>ROUND(I209*H209,2)</f>
        <v>2400</v>
      </c>
      <c r="K209" s="177" t="s">
        <v>19</v>
      </c>
      <c r="L209" s="41"/>
      <c r="M209" s="182" t="s">
        <v>19</v>
      </c>
      <c r="N209" s="183" t="s">
        <v>41</v>
      </c>
      <c r="O209" s="66"/>
      <c r="P209" s="184">
        <f>O209*H209</f>
        <v>0</v>
      </c>
      <c r="Q209" s="184">
        <v>0</v>
      </c>
      <c r="R209" s="184">
        <f>Q209*H209</f>
        <v>0</v>
      </c>
      <c r="S209" s="184">
        <v>0</v>
      </c>
      <c r="T209" s="185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86" t="s">
        <v>141</v>
      </c>
      <c r="AT209" s="186" t="s">
        <v>136</v>
      </c>
      <c r="AU209" s="186" t="s">
        <v>78</v>
      </c>
      <c r="AY209" s="19" t="s">
        <v>133</v>
      </c>
      <c r="BE209" s="187">
        <f>IF(N209="základní",J209,0)</f>
        <v>2400</v>
      </c>
      <c r="BF209" s="187">
        <f>IF(N209="snížená",J209,0)</f>
        <v>0</v>
      </c>
      <c r="BG209" s="187">
        <f>IF(N209="zákl. přenesená",J209,0)</f>
        <v>0</v>
      </c>
      <c r="BH209" s="187">
        <f>IF(N209="sníž. přenesená",J209,0)</f>
        <v>0</v>
      </c>
      <c r="BI209" s="187">
        <f>IF(N209="nulová",J209,0)</f>
        <v>0</v>
      </c>
      <c r="BJ209" s="19" t="s">
        <v>78</v>
      </c>
      <c r="BK209" s="187">
        <f>ROUND(I209*H209,2)</f>
        <v>2400</v>
      </c>
      <c r="BL209" s="19" t="s">
        <v>141</v>
      </c>
      <c r="BM209" s="186" t="s">
        <v>1157</v>
      </c>
    </row>
    <row r="210" spans="1:65" s="2" customFormat="1" ht="19.2">
      <c r="A210" s="36"/>
      <c r="B210" s="37"/>
      <c r="C210" s="38"/>
      <c r="D210" s="188" t="s">
        <v>143</v>
      </c>
      <c r="E210" s="38"/>
      <c r="F210" s="189" t="s">
        <v>1158</v>
      </c>
      <c r="G210" s="38"/>
      <c r="H210" s="38"/>
      <c r="I210" s="336"/>
      <c r="J210" s="38"/>
      <c r="K210" s="38"/>
      <c r="L210" s="41"/>
      <c r="M210" s="191"/>
      <c r="N210" s="192"/>
      <c r="O210" s="66"/>
      <c r="P210" s="66"/>
      <c r="Q210" s="66"/>
      <c r="R210" s="66"/>
      <c r="S210" s="66"/>
      <c r="T210" s="67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9" t="s">
        <v>143</v>
      </c>
      <c r="AU210" s="19" t="s">
        <v>78</v>
      </c>
    </row>
    <row r="211" spans="1:65" s="2" customFormat="1" ht="24.15" customHeight="1">
      <c r="A211" s="36"/>
      <c r="B211" s="37"/>
      <c r="C211" s="175" t="s">
        <v>712</v>
      </c>
      <c r="D211" s="175" t="s">
        <v>136</v>
      </c>
      <c r="E211" s="176" t="s">
        <v>718</v>
      </c>
      <c r="F211" s="177" t="s">
        <v>1159</v>
      </c>
      <c r="G211" s="178" t="s">
        <v>554</v>
      </c>
      <c r="H211" s="179">
        <v>1</v>
      </c>
      <c r="I211" s="180">
        <v>2400</v>
      </c>
      <c r="J211" s="181">
        <f>ROUND(I211*H211,2)</f>
        <v>2400</v>
      </c>
      <c r="K211" s="177" t="s">
        <v>19</v>
      </c>
      <c r="L211" s="41"/>
      <c r="M211" s="182" t="s">
        <v>19</v>
      </c>
      <c r="N211" s="183" t="s">
        <v>41</v>
      </c>
      <c r="O211" s="66"/>
      <c r="P211" s="184">
        <f>O211*H211</f>
        <v>0</v>
      </c>
      <c r="Q211" s="184">
        <v>0</v>
      </c>
      <c r="R211" s="184">
        <f>Q211*H211</f>
        <v>0</v>
      </c>
      <c r="S211" s="184">
        <v>0</v>
      </c>
      <c r="T211" s="185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86" t="s">
        <v>141</v>
      </c>
      <c r="AT211" s="186" t="s">
        <v>136</v>
      </c>
      <c r="AU211" s="186" t="s">
        <v>78</v>
      </c>
      <c r="AY211" s="19" t="s">
        <v>133</v>
      </c>
      <c r="BE211" s="187">
        <f>IF(N211="základní",J211,0)</f>
        <v>2400</v>
      </c>
      <c r="BF211" s="187">
        <f>IF(N211="snížená",J211,0)</f>
        <v>0</v>
      </c>
      <c r="BG211" s="187">
        <f>IF(N211="zákl. přenesená",J211,0)</f>
        <v>0</v>
      </c>
      <c r="BH211" s="187">
        <f>IF(N211="sníž. přenesená",J211,0)</f>
        <v>0</v>
      </c>
      <c r="BI211" s="187">
        <f>IF(N211="nulová",J211,0)</f>
        <v>0</v>
      </c>
      <c r="BJ211" s="19" t="s">
        <v>78</v>
      </c>
      <c r="BK211" s="187">
        <f>ROUND(I211*H211,2)</f>
        <v>2400</v>
      </c>
      <c r="BL211" s="19" t="s">
        <v>141</v>
      </c>
      <c r="BM211" s="186" t="s">
        <v>1160</v>
      </c>
    </row>
    <row r="212" spans="1:65" s="2" customFormat="1" ht="19.2">
      <c r="A212" s="36"/>
      <c r="B212" s="37"/>
      <c r="C212" s="38"/>
      <c r="D212" s="188" t="s">
        <v>143</v>
      </c>
      <c r="E212" s="38"/>
      <c r="F212" s="189" t="s">
        <v>1161</v>
      </c>
      <c r="G212" s="38"/>
      <c r="H212" s="38"/>
      <c r="I212" s="336"/>
      <c r="J212" s="38"/>
      <c r="K212" s="38"/>
      <c r="L212" s="41"/>
      <c r="M212" s="191"/>
      <c r="N212" s="192"/>
      <c r="O212" s="66"/>
      <c r="P212" s="66"/>
      <c r="Q212" s="66"/>
      <c r="R212" s="66"/>
      <c r="S212" s="66"/>
      <c r="T212" s="67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9" t="s">
        <v>143</v>
      </c>
      <c r="AU212" s="19" t="s">
        <v>78</v>
      </c>
    </row>
    <row r="213" spans="1:65" s="2" customFormat="1" ht="24.15" customHeight="1">
      <c r="A213" s="36"/>
      <c r="B213" s="37"/>
      <c r="C213" s="175" t="s">
        <v>718</v>
      </c>
      <c r="D213" s="175" t="s">
        <v>136</v>
      </c>
      <c r="E213" s="176" t="s">
        <v>724</v>
      </c>
      <c r="F213" s="177" t="s">
        <v>1162</v>
      </c>
      <c r="G213" s="178" t="s">
        <v>554</v>
      </c>
      <c r="H213" s="179">
        <v>1</v>
      </c>
      <c r="I213" s="180">
        <v>2400</v>
      </c>
      <c r="J213" s="181">
        <f>ROUND(I213*H213,2)</f>
        <v>2400</v>
      </c>
      <c r="K213" s="177" t="s">
        <v>19</v>
      </c>
      <c r="L213" s="41"/>
      <c r="M213" s="182" t="s">
        <v>19</v>
      </c>
      <c r="N213" s="183" t="s">
        <v>41</v>
      </c>
      <c r="O213" s="66"/>
      <c r="P213" s="184">
        <f>O213*H213</f>
        <v>0</v>
      </c>
      <c r="Q213" s="184">
        <v>0</v>
      </c>
      <c r="R213" s="184">
        <f>Q213*H213</f>
        <v>0</v>
      </c>
      <c r="S213" s="184">
        <v>0</v>
      </c>
      <c r="T213" s="185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86" t="s">
        <v>141</v>
      </c>
      <c r="AT213" s="186" t="s">
        <v>136</v>
      </c>
      <c r="AU213" s="186" t="s">
        <v>78</v>
      </c>
      <c r="AY213" s="19" t="s">
        <v>133</v>
      </c>
      <c r="BE213" s="187">
        <f>IF(N213="základní",J213,0)</f>
        <v>2400</v>
      </c>
      <c r="BF213" s="187">
        <f>IF(N213="snížená",J213,0)</f>
        <v>0</v>
      </c>
      <c r="BG213" s="187">
        <f>IF(N213="zákl. přenesená",J213,0)</f>
        <v>0</v>
      </c>
      <c r="BH213" s="187">
        <f>IF(N213="sníž. přenesená",J213,0)</f>
        <v>0</v>
      </c>
      <c r="BI213" s="187">
        <f>IF(N213="nulová",J213,0)</f>
        <v>0</v>
      </c>
      <c r="BJ213" s="19" t="s">
        <v>78</v>
      </c>
      <c r="BK213" s="187">
        <f>ROUND(I213*H213,2)</f>
        <v>2400</v>
      </c>
      <c r="BL213" s="19" t="s">
        <v>141</v>
      </c>
      <c r="BM213" s="186" t="s">
        <v>1163</v>
      </c>
    </row>
    <row r="214" spans="1:65" s="2" customFormat="1">
      <c r="A214" s="36"/>
      <c r="B214" s="37"/>
      <c r="C214" s="38"/>
      <c r="D214" s="188" t="s">
        <v>143</v>
      </c>
      <c r="E214" s="38"/>
      <c r="F214" s="189" t="s">
        <v>1162</v>
      </c>
      <c r="G214" s="38"/>
      <c r="H214" s="38"/>
      <c r="I214" s="336"/>
      <c r="J214" s="38"/>
      <c r="K214" s="38"/>
      <c r="L214" s="41"/>
      <c r="M214" s="191"/>
      <c r="N214" s="192"/>
      <c r="O214" s="66"/>
      <c r="P214" s="66"/>
      <c r="Q214" s="66"/>
      <c r="R214" s="66"/>
      <c r="S214" s="66"/>
      <c r="T214" s="67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9" t="s">
        <v>143</v>
      </c>
      <c r="AU214" s="19" t="s">
        <v>78</v>
      </c>
    </row>
    <row r="215" spans="1:65" s="2" customFormat="1" ht="16.5" customHeight="1">
      <c r="A215" s="36"/>
      <c r="B215" s="37"/>
      <c r="C215" s="175" t="s">
        <v>724</v>
      </c>
      <c r="D215" s="175" t="s">
        <v>136</v>
      </c>
      <c r="E215" s="176" t="s">
        <v>729</v>
      </c>
      <c r="F215" s="177" t="s">
        <v>1164</v>
      </c>
      <c r="G215" s="178" t="s">
        <v>554</v>
      </c>
      <c r="H215" s="179">
        <v>4</v>
      </c>
      <c r="I215" s="180">
        <v>120</v>
      </c>
      <c r="J215" s="181">
        <f>ROUND(I215*H215,2)</f>
        <v>480</v>
      </c>
      <c r="K215" s="177" t="s">
        <v>19</v>
      </c>
      <c r="L215" s="41"/>
      <c r="M215" s="182" t="s">
        <v>19</v>
      </c>
      <c r="N215" s="183" t="s">
        <v>41</v>
      </c>
      <c r="O215" s="66"/>
      <c r="P215" s="184">
        <f>O215*H215</f>
        <v>0</v>
      </c>
      <c r="Q215" s="184">
        <v>0</v>
      </c>
      <c r="R215" s="184">
        <f>Q215*H215</f>
        <v>0</v>
      </c>
      <c r="S215" s="184">
        <v>0</v>
      </c>
      <c r="T215" s="185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86" t="s">
        <v>141</v>
      </c>
      <c r="AT215" s="186" t="s">
        <v>136</v>
      </c>
      <c r="AU215" s="186" t="s">
        <v>78</v>
      </c>
      <c r="AY215" s="19" t="s">
        <v>133</v>
      </c>
      <c r="BE215" s="187">
        <f>IF(N215="základní",J215,0)</f>
        <v>480</v>
      </c>
      <c r="BF215" s="187">
        <f>IF(N215="snížená",J215,0)</f>
        <v>0</v>
      </c>
      <c r="BG215" s="187">
        <f>IF(N215="zákl. přenesená",J215,0)</f>
        <v>0</v>
      </c>
      <c r="BH215" s="187">
        <f>IF(N215="sníž. přenesená",J215,0)</f>
        <v>0</v>
      </c>
      <c r="BI215" s="187">
        <f>IF(N215="nulová",J215,0)</f>
        <v>0</v>
      </c>
      <c r="BJ215" s="19" t="s">
        <v>78</v>
      </c>
      <c r="BK215" s="187">
        <f>ROUND(I215*H215,2)</f>
        <v>480</v>
      </c>
      <c r="BL215" s="19" t="s">
        <v>141</v>
      </c>
      <c r="BM215" s="186" t="s">
        <v>1165</v>
      </c>
    </row>
    <row r="216" spans="1:65" s="2" customFormat="1">
      <c r="A216" s="36"/>
      <c r="B216" s="37"/>
      <c r="C216" s="38"/>
      <c r="D216" s="188" t="s">
        <v>143</v>
      </c>
      <c r="E216" s="38"/>
      <c r="F216" s="189" t="s">
        <v>1164</v>
      </c>
      <c r="G216" s="38"/>
      <c r="H216" s="38"/>
      <c r="I216" s="336"/>
      <c r="J216" s="38"/>
      <c r="K216" s="38"/>
      <c r="L216" s="41"/>
      <c r="M216" s="191"/>
      <c r="N216" s="192"/>
      <c r="O216" s="66"/>
      <c r="P216" s="66"/>
      <c r="Q216" s="66"/>
      <c r="R216" s="66"/>
      <c r="S216" s="66"/>
      <c r="T216" s="67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9" t="s">
        <v>143</v>
      </c>
      <c r="AU216" s="19" t="s">
        <v>78</v>
      </c>
    </row>
    <row r="217" spans="1:65" s="2" customFormat="1" ht="16.5" customHeight="1">
      <c r="A217" s="36"/>
      <c r="B217" s="37"/>
      <c r="C217" s="175" t="s">
        <v>729</v>
      </c>
      <c r="D217" s="175" t="s">
        <v>136</v>
      </c>
      <c r="E217" s="176" t="s">
        <v>737</v>
      </c>
      <c r="F217" s="177" t="s">
        <v>1166</v>
      </c>
      <c r="G217" s="178" t="s">
        <v>554</v>
      </c>
      <c r="H217" s="179">
        <v>5</v>
      </c>
      <c r="I217" s="180">
        <v>120</v>
      </c>
      <c r="J217" s="181">
        <f>ROUND(I217*H217,2)</f>
        <v>600</v>
      </c>
      <c r="K217" s="177" t="s">
        <v>19</v>
      </c>
      <c r="L217" s="41"/>
      <c r="M217" s="182" t="s">
        <v>19</v>
      </c>
      <c r="N217" s="183" t="s">
        <v>41</v>
      </c>
      <c r="O217" s="66"/>
      <c r="P217" s="184">
        <f>O217*H217</f>
        <v>0</v>
      </c>
      <c r="Q217" s="184">
        <v>0</v>
      </c>
      <c r="R217" s="184">
        <f>Q217*H217</f>
        <v>0</v>
      </c>
      <c r="S217" s="184">
        <v>0</v>
      </c>
      <c r="T217" s="185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86" t="s">
        <v>141</v>
      </c>
      <c r="AT217" s="186" t="s">
        <v>136</v>
      </c>
      <c r="AU217" s="186" t="s">
        <v>78</v>
      </c>
      <c r="AY217" s="19" t="s">
        <v>133</v>
      </c>
      <c r="BE217" s="187">
        <f>IF(N217="základní",J217,0)</f>
        <v>600</v>
      </c>
      <c r="BF217" s="187">
        <f>IF(N217="snížená",J217,0)</f>
        <v>0</v>
      </c>
      <c r="BG217" s="187">
        <f>IF(N217="zákl. přenesená",J217,0)</f>
        <v>0</v>
      </c>
      <c r="BH217" s="187">
        <f>IF(N217="sníž. přenesená",J217,0)</f>
        <v>0</v>
      </c>
      <c r="BI217" s="187">
        <f>IF(N217="nulová",J217,0)</f>
        <v>0</v>
      </c>
      <c r="BJ217" s="19" t="s">
        <v>78</v>
      </c>
      <c r="BK217" s="187">
        <f>ROUND(I217*H217,2)</f>
        <v>600</v>
      </c>
      <c r="BL217" s="19" t="s">
        <v>141</v>
      </c>
      <c r="BM217" s="186" t="s">
        <v>1167</v>
      </c>
    </row>
    <row r="218" spans="1:65" s="2" customFormat="1">
      <c r="A218" s="36"/>
      <c r="B218" s="37"/>
      <c r="C218" s="38"/>
      <c r="D218" s="188" t="s">
        <v>143</v>
      </c>
      <c r="E218" s="38"/>
      <c r="F218" s="189" t="s">
        <v>1166</v>
      </c>
      <c r="G218" s="38"/>
      <c r="H218" s="38"/>
      <c r="I218" s="336"/>
      <c r="J218" s="38"/>
      <c r="K218" s="38"/>
      <c r="L218" s="41"/>
      <c r="M218" s="191"/>
      <c r="N218" s="192"/>
      <c r="O218" s="66"/>
      <c r="P218" s="66"/>
      <c r="Q218" s="66"/>
      <c r="R218" s="66"/>
      <c r="S218" s="66"/>
      <c r="T218" s="67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9" t="s">
        <v>143</v>
      </c>
      <c r="AU218" s="19" t="s">
        <v>78</v>
      </c>
    </row>
    <row r="219" spans="1:65" s="2" customFormat="1" ht="16.5" customHeight="1">
      <c r="A219" s="36"/>
      <c r="B219" s="37"/>
      <c r="C219" s="175" t="s">
        <v>737</v>
      </c>
      <c r="D219" s="175" t="s">
        <v>136</v>
      </c>
      <c r="E219" s="176" t="s">
        <v>740</v>
      </c>
      <c r="F219" s="177" t="s">
        <v>1168</v>
      </c>
      <c r="G219" s="178" t="s">
        <v>186</v>
      </c>
      <c r="H219" s="179">
        <v>80</v>
      </c>
      <c r="I219" s="180">
        <v>40</v>
      </c>
      <c r="J219" s="181">
        <f>ROUND(I219*H219,2)</f>
        <v>3200</v>
      </c>
      <c r="K219" s="177" t="s">
        <v>19</v>
      </c>
      <c r="L219" s="41"/>
      <c r="M219" s="182" t="s">
        <v>19</v>
      </c>
      <c r="N219" s="183" t="s">
        <v>41</v>
      </c>
      <c r="O219" s="66"/>
      <c r="P219" s="184">
        <f>O219*H219</f>
        <v>0</v>
      </c>
      <c r="Q219" s="184">
        <v>0</v>
      </c>
      <c r="R219" s="184">
        <f>Q219*H219</f>
        <v>0</v>
      </c>
      <c r="S219" s="184">
        <v>0</v>
      </c>
      <c r="T219" s="185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86" t="s">
        <v>141</v>
      </c>
      <c r="AT219" s="186" t="s">
        <v>136</v>
      </c>
      <c r="AU219" s="186" t="s">
        <v>78</v>
      </c>
      <c r="AY219" s="19" t="s">
        <v>133</v>
      </c>
      <c r="BE219" s="187">
        <f>IF(N219="základní",J219,0)</f>
        <v>3200</v>
      </c>
      <c r="BF219" s="187">
        <f>IF(N219="snížená",J219,0)</f>
        <v>0</v>
      </c>
      <c r="BG219" s="187">
        <f>IF(N219="zákl. přenesená",J219,0)</f>
        <v>0</v>
      </c>
      <c r="BH219" s="187">
        <f>IF(N219="sníž. přenesená",J219,0)</f>
        <v>0</v>
      </c>
      <c r="BI219" s="187">
        <f>IF(N219="nulová",J219,0)</f>
        <v>0</v>
      </c>
      <c r="BJ219" s="19" t="s">
        <v>78</v>
      </c>
      <c r="BK219" s="187">
        <f>ROUND(I219*H219,2)</f>
        <v>3200</v>
      </c>
      <c r="BL219" s="19" t="s">
        <v>141</v>
      </c>
      <c r="BM219" s="186" t="s">
        <v>1169</v>
      </c>
    </row>
    <row r="220" spans="1:65" s="2" customFormat="1">
      <c r="A220" s="36"/>
      <c r="B220" s="37"/>
      <c r="C220" s="38"/>
      <c r="D220" s="188" t="s">
        <v>143</v>
      </c>
      <c r="E220" s="38"/>
      <c r="F220" s="189" t="s">
        <v>1168</v>
      </c>
      <c r="G220" s="38"/>
      <c r="H220" s="38"/>
      <c r="I220" s="336"/>
      <c r="J220" s="38"/>
      <c r="K220" s="38"/>
      <c r="L220" s="41"/>
      <c r="M220" s="191"/>
      <c r="N220" s="192"/>
      <c r="O220" s="66"/>
      <c r="P220" s="66"/>
      <c r="Q220" s="66"/>
      <c r="R220" s="66"/>
      <c r="S220" s="66"/>
      <c r="T220" s="67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9" t="s">
        <v>143</v>
      </c>
      <c r="AU220" s="19" t="s">
        <v>78</v>
      </c>
    </row>
    <row r="221" spans="1:65" s="2" customFormat="1" ht="16.5" customHeight="1">
      <c r="A221" s="36"/>
      <c r="B221" s="37"/>
      <c r="C221" s="175" t="s">
        <v>740</v>
      </c>
      <c r="D221" s="175" t="s">
        <v>136</v>
      </c>
      <c r="E221" s="176" t="s">
        <v>747</v>
      </c>
      <c r="F221" s="177" t="s">
        <v>1170</v>
      </c>
      <c r="G221" s="178" t="s">
        <v>186</v>
      </c>
      <c r="H221" s="179">
        <v>15</v>
      </c>
      <c r="I221" s="180">
        <v>60</v>
      </c>
      <c r="J221" s="181">
        <f>ROUND(I221*H221,2)</f>
        <v>900</v>
      </c>
      <c r="K221" s="177" t="s">
        <v>19</v>
      </c>
      <c r="L221" s="41"/>
      <c r="M221" s="182" t="s">
        <v>19</v>
      </c>
      <c r="N221" s="183" t="s">
        <v>41</v>
      </c>
      <c r="O221" s="66"/>
      <c r="P221" s="184">
        <f>O221*H221</f>
        <v>0</v>
      </c>
      <c r="Q221" s="184">
        <v>0</v>
      </c>
      <c r="R221" s="184">
        <f>Q221*H221</f>
        <v>0</v>
      </c>
      <c r="S221" s="184">
        <v>0</v>
      </c>
      <c r="T221" s="185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86" t="s">
        <v>141</v>
      </c>
      <c r="AT221" s="186" t="s">
        <v>136</v>
      </c>
      <c r="AU221" s="186" t="s">
        <v>78</v>
      </c>
      <c r="AY221" s="19" t="s">
        <v>133</v>
      </c>
      <c r="BE221" s="187">
        <f>IF(N221="základní",J221,0)</f>
        <v>900</v>
      </c>
      <c r="BF221" s="187">
        <f>IF(N221="snížená",J221,0)</f>
        <v>0</v>
      </c>
      <c r="BG221" s="187">
        <f>IF(N221="zákl. přenesená",J221,0)</f>
        <v>0</v>
      </c>
      <c r="BH221" s="187">
        <f>IF(N221="sníž. přenesená",J221,0)</f>
        <v>0</v>
      </c>
      <c r="BI221" s="187">
        <f>IF(N221="nulová",J221,0)</f>
        <v>0</v>
      </c>
      <c r="BJ221" s="19" t="s">
        <v>78</v>
      </c>
      <c r="BK221" s="187">
        <f>ROUND(I221*H221,2)</f>
        <v>900</v>
      </c>
      <c r="BL221" s="19" t="s">
        <v>141</v>
      </c>
      <c r="BM221" s="186" t="s">
        <v>1171</v>
      </c>
    </row>
    <row r="222" spans="1:65" s="2" customFormat="1">
      <c r="A222" s="36"/>
      <c r="B222" s="37"/>
      <c r="C222" s="38"/>
      <c r="D222" s="188" t="s">
        <v>143</v>
      </c>
      <c r="E222" s="38"/>
      <c r="F222" s="189" t="s">
        <v>1170</v>
      </c>
      <c r="G222" s="38"/>
      <c r="H222" s="38"/>
      <c r="I222" s="336"/>
      <c r="J222" s="38"/>
      <c r="K222" s="38"/>
      <c r="L222" s="41"/>
      <c r="M222" s="191"/>
      <c r="N222" s="192"/>
      <c r="O222" s="66"/>
      <c r="P222" s="66"/>
      <c r="Q222" s="66"/>
      <c r="R222" s="66"/>
      <c r="S222" s="66"/>
      <c r="T222" s="67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9" t="s">
        <v>143</v>
      </c>
      <c r="AU222" s="19" t="s">
        <v>78</v>
      </c>
    </row>
    <row r="223" spans="1:65" s="2" customFormat="1" ht="16.5" customHeight="1">
      <c r="A223" s="36"/>
      <c r="B223" s="37"/>
      <c r="C223" s="175" t="s">
        <v>747</v>
      </c>
      <c r="D223" s="175" t="s">
        <v>136</v>
      </c>
      <c r="E223" s="176" t="s">
        <v>752</v>
      </c>
      <c r="F223" s="177" t="s">
        <v>1172</v>
      </c>
      <c r="G223" s="178" t="s">
        <v>1045</v>
      </c>
      <c r="H223" s="179">
        <v>16</v>
      </c>
      <c r="I223" s="180">
        <v>450</v>
      </c>
      <c r="J223" s="181">
        <f>ROUND(I223*H223,2)</f>
        <v>7200</v>
      </c>
      <c r="K223" s="177" t="s">
        <v>19</v>
      </c>
      <c r="L223" s="41"/>
      <c r="M223" s="182" t="s">
        <v>19</v>
      </c>
      <c r="N223" s="183" t="s">
        <v>41</v>
      </c>
      <c r="O223" s="66"/>
      <c r="P223" s="184">
        <f>O223*H223</f>
        <v>0</v>
      </c>
      <c r="Q223" s="184">
        <v>0</v>
      </c>
      <c r="R223" s="184">
        <f>Q223*H223</f>
        <v>0</v>
      </c>
      <c r="S223" s="184">
        <v>0</v>
      </c>
      <c r="T223" s="185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86" t="s">
        <v>141</v>
      </c>
      <c r="AT223" s="186" t="s">
        <v>136</v>
      </c>
      <c r="AU223" s="186" t="s">
        <v>78</v>
      </c>
      <c r="AY223" s="19" t="s">
        <v>133</v>
      </c>
      <c r="BE223" s="187">
        <f>IF(N223="základní",J223,0)</f>
        <v>7200</v>
      </c>
      <c r="BF223" s="187">
        <f>IF(N223="snížená",J223,0)</f>
        <v>0</v>
      </c>
      <c r="BG223" s="187">
        <f>IF(N223="zákl. přenesená",J223,0)</f>
        <v>0</v>
      </c>
      <c r="BH223" s="187">
        <f>IF(N223="sníž. přenesená",J223,0)</f>
        <v>0</v>
      </c>
      <c r="BI223" s="187">
        <f>IF(N223="nulová",J223,0)</f>
        <v>0</v>
      </c>
      <c r="BJ223" s="19" t="s">
        <v>78</v>
      </c>
      <c r="BK223" s="187">
        <f>ROUND(I223*H223,2)</f>
        <v>7200</v>
      </c>
      <c r="BL223" s="19" t="s">
        <v>141</v>
      </c>
      <c r="BM223" s="186" t="s">
        <v>1173</v>
      </c>
    </row>
    <row r="224" spans="1:65" s="2" customFormat="1">
      <c r="A224" s="36"/>
      <c r="B224" s="37"/>
      <c r="C224" s="38"/>
      <c r="D224" s="188" t="s">
        <v>143</v>
      </c>
      <c r="E224" s="38"/>
      <c r="F224" s="189" t="s">
        <v>1172</v>
      </c>
      <c r="G224" s="38"/>
      <c r="H224" s="38"/>
      <c r="I224" s="336"/>
      <c r="J224" s="38"/>
      <c r="K224" s="38"/>
      <c r="L224" s="41"/>
      <c r="M224" s="191"/>
      <c r="N224" s="192"/>
      <c r="O224" s="66"/>
      <c r="P224" s="66"/>
      <c r="Q224" s="66"/>
      <c r="R224" s="66"/>
      <c r="S224" s="66"/>
      <c r="T224" s="67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9" t="s">
        <v>143</v>
      </c>
      <c r="AU224" s="19" t="s">
        <v>78</v>
      </c>
    </row>
    <row r="225" spans="1:65" s="2" customFormat="1" ht="16.5" customHeight="1">
      <c r="A225" s="36"/>
      <c r="B225" s="37"/>
      <c r="C225" s="175" t="s">
        <v>752</v>
      </c>
      <c r="D225" s="175" t="s">
        <v>136</v>
      </c>
      <c r="E225" s="176" t="s">
        <v>758</v>
      </c>
      <c r="F225" s="177" t="s">
        <v>1174</v>
      </c>
      <c r="G225" s="178" t="s">
        <v>1045</v>
      </c>
      <c r="H225" s="179">
        <v>3</v>
      </c>
      <c r="I225" s="180">
        <v>450</v>
      </c>
      <c r="J225" s="181">
        <f>ROUND(I225*H225,2)</f>
        <v>1350</v>
      </c>
      <c r="K225" s="177" t="s">
        <v>19</v>
      </c>
      <c r="L225" s="41"/>
      <c r="M225" s="182" t="s">
        <v>19</v>
      </c>
      <c r="N225" s="183" t="s">
        <v>41</v>
      </c>
      <c r="O225" s="66"/>
      <c r="P225" s="184">
        <f>O225*H225</f>
        <v>0</v>
      </c>
      <c r="Q225" s="184">
        <v>0</v>
      </c>
      <c r="R225" s="184">
        <f>Q225*H225</f>
        <v>0</v>
      </c>
      <c r="S225" s="184">
        <v>0</v>
      </c>
      <c r="T225" s="185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86" t="s">
        <v>141</v>
      </c>
      <c r="AT225" s="186" t="s">
        <v>136</v>
      </c>
      <c r="AU225" s="186" t="s">
        <v>78</v>
      </c>
      <c r="AY225" s="19" t="s">
        <v>133</v>
      </c>
      <c r="BE225" s="187">
        <f>IF(N225="základní",J225,0)</f>
        <v>1350</v>
      </c>
      <c r="BF225" s="187">
        <f>IF(N225="snížená",J225,0)</f>
        <v>0</v>
      </c>
      <c r="BG225" s="187">
        <f>IF(N225="zákl. přenesená",J225,0)</f>
        <v>0</v>
      </c>
      <c r="BH225" s="187">
        <f>IF(N225="sníž. přenesená",J225,0)</f>
        <v>0</v>
      </c>
      <c r="BI225" s="187">
        <f>IF(N225="nulová",J225,0)</f>
        <v>0</v>
      </c>
      <c r="BJ225" s="19" t="s">
        <v>78</v>
      </c>
      <c r="BK225" s="187">
        <f>ROUND(I225*H225,2)</f>
        <v>1350</v>
      </c>
      <c r="BL225" s="19" t="s">
        <v>141</v>
      </c>
      <c r="BM225" s="186" t="s">
        <v>1175</v>
      </c>
    </row>
    <row r="226" spans="1:65" s="2" customFormat="1">
      <c r="A226" s="36"/>
      <c r="B226" s="37"/>
      <c r="C226" s="38"/>
      <c r="D226" s="188" t="s">
        <v>143</v>
      </c>
      <c r="E226" s="38"/>
      <c r="F226" s="189" t="s">
        <v>1174</v>
      </c>
      <c r="G226" s="38"/>
      <c r="H226" s="38"/>
      <c r="I226" s="336"/>
      <c r="J226" s="38"/>
      <c r="K226" s="38"/>
      <c r="L226" s="41"/>
      <c r="M226" s="191"/>
      <c r="N226" s="192"/>
      <c r="O226" s="66"/>
      <c r="P226" s="66"/>
      <c r="Q226" s="66"/>
      <c r="R226" s="66"/>
      <c r="S226" s="66"/>
      <c r="T226" s="67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9" t="s">
        <v>143</v>
      </c>
      <c r="AU226" s="19" t="s">
        <v>78</v>
      </c>
    </row>
    <row r="227" spans="1:65" s="2" customFormat="1" ht="16.5" customHeight="1">
      <c r="A227" s="36"/>
      <c r="B227" s="37"/>
      <c r="C227" s="175" t="s">
        <v>758</v>
      </c>
      <c r="D227" s="175" t="s">
        <v>136</v>
      </c>
      <c r="E227" s="176" t="s">
        <v>764</v>
      </c>
      <c r="F227" s="177" t="s">
        <v>1176</v>
      </c>
      <c r="G227" s="178" t="s">
        <v>1045</v>
      </c>
      <c r="H227" s="179">
        <v>1</v>
      </c>
      <c r="I227" s="180">
        <v>450</v>
      </c>
      <c r="J227" s="181">
        <f>ROUND(I227*H227,2)</f>
        <v>450</v>
      </c>
      <c r="K227" s="177" t="s">
        <v>19</v>
      </c>
      <c r="L227" s="41"/>
      <c r="M227" s="182" t="s">
        <v>19</v>
      </c>
      <c r="N227" s="183" t="s">
        <v>41</v>
      </c>
      <c r="O227" s="66"/>
      <c r="P227" s="184">
        <f>O227*H227</f>
        <v>0</v>
      </c>
      <c r="Q227" s="184">
        <v>0</v>
      </c>
      <c r="R227" s="184">
        <f>Q227*H227</f>
        <v>0</v>
      </c>
      <c r="S227" s="184">
        <v>0</v>
      </c>
      <c r="T227" s="185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86" t="s">
        <v>141</v>
      </c>
      <c r="AT227" s="186" t="s">
        <v>136</v>
      </c>
      <c r="AU227" s="186" t="s">
        <v>78</v>
      </c>
      <c r="AY227" s="19" t="s">
        <v>133</v>
      </c>
      <c r="BE227" s="187">
        <f>IF(N227="základní",J227,0)</f>
        <v>450</v>
      </c>
      <c r="BF227" s="187">
        <f>IF(N227="snížená",J227,0)</f>
        <v>0</v>
      </c>
      <c r="BG227" s="187">
        <f>IF(N227="zákl. přenesená",J227,0)</f>
        <v>0</v>
      </c>
      <c r="BH227" s="187">
        <f>IF(N227="sníž. přenesená",J227,0)</f>
        <v>0</v>
      </c>
      <c r="BI227" s="187">
        <f>IF(N227="nulová",J227,0)</f>
        <v>0</v>
      </c>
      <c r="BJ227" s="19" t="s">
        <v>78</v>
      </c>
      <c r="BK227" s="187">
        <f>ROUND(I227*H227,2)</f>
        <v>450</v>
      </c>
      <c r="BL227" s="19" t="s">
        <v>141</v>
      </c>
      <c r="BM227" s="186" t="s">
        <v>1177</v>
      </c>
    </row>
    <row r="228" spans="1:65" s="2" customFormat="1">
      <c r="A228" s="36"/>
      <c r="B228" s="37"/>
      <c r="C228" s="38"/>
      <c r="D228" s="188" t="s">
        <v>143</v>
      </c>
      <c r="E228" s="38"/>
      <c r="F228" s="189" t="s">
        <v>1176</v>
      </c>
      <c r="G228" s="38"/>
      <c r="H228" s="38"/>
      <c r="I228" s="336"/>
      <c r="J228" s="38"/>
      <c r="K228" s="38"/>
      <c r="L228" s="41"/>
      <c r="M228" s="191"/>
      <c r="N228" s="192"/>
      <c r="O228" s="66"/>
      <c r="P228" s="66"/>
      <c r="Q228" s="66"/>
      <c r="R228" s="66"/>
      <c r="S228" s="66"/>
      <c r="T228" s="67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9" t="s">
        <v>143</v>
      </c>
      <c r="AU228" s="19" t="s">
        <v>78</v>
      </c>
    </row>
    <row r="229" spans="1:65" s="2" customFormat="1" ht="16.5" customHeight="1">
      <c r="A229" s="36"/>
      <c r="B229" s="37"/>
      <c r="C229" s="175" t="s">
        <v>764</v>
      </c>
      <c r="D229" s="175" t="s">
        <v>136</v>
      </c>
      <c r="E229" s="176" t="s">
        <v>775</v>
      </c>
      <c r="F229" s="177" t="s">
        <v>1178</v>
      </c>
      <c r="G229" s="178" t="s">
        <v>1045</v>
      </c>
      <c r="H229" s="179">
        <v>2</v>
      </c>
      <c r="I229" s="180">
        <v>450</v>
      </c>
      <c r="J229" s="181">
        <f>ROUND(I229*H229,2)</f>
        <v>900</v>
      </c>
      <c r="K229" s="177" t="s">
        <v>19</v>
      </c>
      <c r="L229" s="41"/>
      <c r="M229" s="182" t="s">
        <v>19</v>
      </c>
      <c r="N229" s="183" t="s">
        <v>41</v>
      </c>
      <c r="O229" s="66"/>
      <c r="P229" s="184">
        <f>O229*H229</f>
        <v>0</v>
      </c>
      <c r="Q229" s="184">
        <v>0</v>
      </c>
      <c r="R229" s="184">
        <f>Q229*H229</f>
        <v>0</v>
      </c>
      <c r="S229" s="184">
        <v>0</v>
      </c>
      <c r="T229" s="185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186" t="s">
        <v>141</v>
      </c>
      <c r="AT229" s="186" t="s">
        <v>136</v>
      </c>
      <c r="AU229" s="186" t="s">
        <v>78</v>
      </c>
      <c r="AY229" s="19" t="s">
        <v>133</v>
      </c>
      <c r="BE229" s="187">
        <f>IF(N229="základní",J229,0)</f>
        <v>900</v>
      </c>
      <c r="BF229" s="187">
        <f>IF(N229="snížená",J229,0)</f>
        <v>0</v>
      </c>
      <c r="BG229" s="187">
        <f>IF(N229="zákl. přenesená",J229,0)</f>
        <v>0</v>
      </c>
      <c r="BH229" s="187">
        <f>IF(N229="sníž. přenesená",J229,0)</f>
        <v>0</v>
      </c>
      <c r="BI229" s="187">
        <f>IF(N229="nulová",J229,0)</f>
        <v>0</v>
      </c>
      <c r="BJ229" s="19" t="s">
        <v>78</v>
      </c>
      <c r="BK229" s="187">
        <f>ROUND(I229*H229,2)</f>
        <v>900</v>
      </c>
      <c r="BL229" s="19" t="s">
        <v>141</v>
      </c>
      <c r="BM229" s="186" t="s">
        <v>1179</v>
      </c>
    </row>
    <row r="230" spans="1:65" s="2" customFormat="1">
      <c r="A230" s="36"/>
      <c r="B230" s="37"/>
      <c r="C230" s="38"/>
      <c r="D230" s="188" t="s">
        <v>143</v>
      </c>
      <c r="E230" s="38"/>
      <c r="F230" s="189" t="s">
        <v>1178</v>
      </c>
      <c r="G230" s="38"/>
      <c r="H230" s="38"/>
      <c r="I230" s="336"/>
      <c r="J230" s="38"/>
      <c r="K230" s="38"/>
      <c r="L230" s="41"/>
      <c r="M230" s="191"/>
      <c r="N230" s="192"/>
      <c r="O230" s="66"/>
      <c r="P230" s="66"/>
      <c r="Q230" s="66"/>
      <c r="R230" s="66"/>
      <c r="S230" s="66"/>
      <c r="T230" s="67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9" t="s">
        <v>143</v>
      </c>
      <c r="AU230" s="19" t="s">
        <v>78</v>
      </c>
    </row>
    <row r="231" spans="1:65" s="2" customFormat="1" ht="16.5" customHeight="1">
      <c r="A231" s="36"/>
      <c r="B231" s="37"/>
      <c r="C231" s="175" t="s">
        <v>775</v>
      </c>
      <c r="D231" s="175" t="s">
        <v>136</v>
      </c>
      <c r="E231" s="176" t="s">
        <v>781</v>
      </c>
      <c r="F231" s="177" t="s">
        <v>1180</v>
      </c>
      <c r="G231" s="178" t="s">
        <v>1045</v>
      </c>
      <c r="H231" s="179">
        <v>4</v>
      </c>
      <c r="I231" s="180">
        <v>450</v>
      </c>
      <c r="J231" s="181">
        <f>ROUND(I231*H231,2)</f>
        <v>1800</v>
      </c>
      <c r="K231" s="177" t="s">
        <v>19</v>
      </c>
      <c r="L231" s="41"/>
      <c r="M231" s="182" t="s">
        <v>19</v>
      </c>
      <c r="N231" s="183" t="s">
        <v>41</v>
      </c>
      <c r="O231" s="66"/>
      <c r="P231" s="184">
        <f>O231*H231</f>
        <v>0</v>
      </c>
      <c r="Q231" s="184">
        <v>0</v>
      </c>
      <c r="R231" s="184">
        <f>Q231*H231</f>
        <v>0</v>
      </c>
      <c r="S231" s="184">
        <v>0</v>
      </c>
      <c r="T231" s="185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86" t="s">
        <v>141</v>
      </c>
      <c r="AT231" s="186" t="s">
        <v>136</v>
      </c>
      <c r="AU231" s="186" t="s">
        <v>78</v>
      </c>
      <c r="AY231" s="19" t="s">
        <v>133</v>
      </c>
      <c r="BE231" s="187">
        <f>IF(N231="základní",J231,0)</f>
        <v>1800</v>
      </c>
      <c r="BF231" s="187">
        <f>IF(N231="snížená",J231,0)</f>
        <v>0</v>
      </c>
      <c r="BG231" s="187">
        <f>IF(N231="zákl. přenesená",J231,0)</f>
        <v>0</v>
      </c>
      <c r="BH231" s="187">
        <f>IF(N231="sníž. přenesená",J231,0)</f>
        <v>0</v>
      </c>
      <c r="BI231" s="187">
        <f>IF(N231="nulová",J231,0)</f>
        <v>0</v>
      </c>
      <c r="BJ231" s="19" t="s">
        <v>78</v>
      </c>
      <c r="BK231" s="187">
        <f>ROUND(I231*H231,2)</f>
        <v>1800</v>
      </c>
      <c r="BL231" s="19" t="s">
        <v>141</v>
      </c>
      <c r="BM231" s="186" t="s">
        <v>1181</v>
      </c>
    </row>
    <row r="232" spans="1:65" s="2" customFormat="1">
      <c r="A232" s="36"/>
      <c r="B232" s="37"/>
      <c r="C232" s="38"/>
      <c r="D232" s="188" t="s">
        <v>143</v>
      </c>
      <c r="E232" s="38"/>
      <c r="F232" s="189" t="s">
        <v>1180</v>
      </c>
      <c r="G232" s="38"/>
      <c r="H232" s="38"/>
      <c r="I232" s="336"/>
      <c r="J232" s="38"/>
      <c r="K232" s="38"/>
      <c r="L232" s="41"/>
      <c r="M232" s="191"/>
      <c r="N232" s="192"/>
      <c r="O232" s="66"/>
      <c r="P232" s="66"/>
      <c r="Q232" s="66"/>
      <c r="R232" s="66"/>
      <c r="S232" s="66"/>
      <c r="T232" s="67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9" t="s">
        <v>143</v>
      </c>
      <c r="AU232" s="19" t="s">
        <v>78</v>
      </c>
    </row>
    <row r="233" spans="1:65" s="2" customFormat="1" ht="16.5" customHeight="1">
      <c r="A233" s="36"/>
      <c r="B233" s="37"/>
      <c r="C233" s="175" t="s">
        <v>781</v>
      </c>
      <c r="D233" s="175" t="s">
        <v>136</v>
      </c>
      <c r="E233" s="176" t="s">
        <v>791</v>
      </c>
      <c r="F233" s="177" t="s">
        <v>1182</v>
      </c>
      <c r="G233" s="178" t="s">
        <v>1073</v>
      </c>
      <c r="H233" s="179">
        <v>1</v>
      </c>
      <c r="I233" s="180">
        <v>1000</v>
      </c>
      <c r="J233" s="181">
        <f>ROUND(I233*H233,2)</f>
        <v>1000</v>
      </c>
      <c r="K233" s="177" t="s">
        <v>19</v>
      </c>
      <c r="L233" s="41"/>
      <c r="M233" s="182" t="s">
        <v>19</v>
      </c>
      <c r="N233" s="183" t="s">
        <v>41</v>
      </c>
      <c r="O233" s="66"/>
      <c r="P233" s="184">
        <f>O233*H233</f>
        <v>0</v>
      </c>
      <c r="Q233" s="184">
        <v>0</v>
      </c>
      <c r="R233" s="184">
        <f>Q233*H233</f>
        <v>0</v>
      </c>
      <c r="S233" s="184">
        <v>0</v>
      </c>
      <c r="T233" s="185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86" t="s">
        <v>141</v>
      </c>
      <c r="AT233" s="186" t="s">
        <v>136</v>
      </c>
      <c r="AU233" s="186" t="s">
        <v>78</v>
      </c>
      <c r="AY233" s="19" t="s">
        <v>133</v>
      </c>
      <c r="BE233" s="187">
        <f>IF(N233="základní",J233,0)</f>
        <v>1000</v>
      </c>
      <c r="BF233" s="187">
        <f>IF(N233="snížená",J233,0)</f>
        <v>0</v>
      </c>
      <c r="BG233" s="187">
        <f>IF(N233="zákl. přenesená",J233,0)</f>
        <v>0</v>
      </c>
      <c r="BH233" s="187">
        <f>IF(N233="sníž. přenesená",J233,0)</f>
        <v>0</v>
      </c>
      <c r="BI233" s="187">
        <f>IF(N233="nulová",J233,0)</f>
        <v>0</v>
      </c>
      <c r="BJ233" s="19" t="s">
        <v>78</v>
      </c>
      <c r="BK233" s="187">
        <f>ROUND(I233*H233,2)</f>
        <v>1000</v>
      </c>
      <c r="BL233" s="19" t="s">
        <v>141</v>
      </c>
      <c r="BM233" s="186" t="s">
        <v>1183</v>
      </c>
    </row>
    <row r="234" spans="1:65" s="2" customFormat="1">
      <c r="A234" s="36"/>
      <c r="B234" s="37"/>
      <c r="C234" s="38"/>
      <c r="D234" s="188" t="s">
        <v>143</v>
      </c>
      <c r="E234" s="38"/>
      <c r="F234" s="189" t="s">
        <v>1182</v>
      </c>
      <c r="G234" s="38"/>
      <c r="H234" s="38"/>
      <c r="I234" s="336"/>
      <c r="J234" s="38"/>
      <c r="K234" s="38"/>
      <c r="L234" s="41"/>
      <c r="M234" s="191"/>
      <c r="N234" s="192"/>
      <c r="O234" s="66"/>
      <c r="P234" s="66"/>
      <c r="Q234" s="66"/>
      <c r="R234" s="66"/>
      <c r="S234" s="66"/>
      <c r="T234" s="67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9" t="s">
        <v>143</v>
      </c>
      <c r="AU234" s="19" t="s">
        <v>78</v>
      </c>
    </row>
    <row r="235" spans="1:65" s="2" customFormat="1" ht="16.5" customHeight="1">
      <c r="A235" s="36"/>
      <c r="B235" s="37"/>
      <c r="C235" s="175" t="s">
        <v>791</v>
      </c>
      <c r="D235" s="175" t="s">
        <v>136</v>
      </c>
      <c r="E235" s="176" t="s">
        <v>797</v>
      </c>
      <c r="F235" s="177" t="s">
        <v>1184</v>
      </c>
      <c r="G235" s="178" t="s">
        <v>1045</v>
      </c>
      <c r="H235" s="179">
        <v>6</v>
      </c>
      <c r="I235" s="180">
        <v>450</v>
      </c>
      <c r="J235" s="181">
        <f>ROUND(I235*H235,2)</f>
        <v>2700</v>
      </c>
      <c r="K235" s="177" t="s">
        <v>19</v>
      </c>
      <c r="L235" s="41"/>
      <c r="M235" s="182" t="s">
        <v>19</v>
      </c>
      <c r="N235" s="183" t="s">
        <v>41</v>
      </c>
      <c r="O235" s="66"/>
      <c r="P235" s="184">
        <f>O235*H235</f>
        <v>0</v>
      </c>
      <c r="Q235" s="184">
        <v>0</v>
      </c>
      <c r="R235" s="184">
        <f>Q235*H235</f>
        <v>0</v>
      </c>
      <c r="S235" s="184">
        <v>0</v>
      </c>
      <c r="T235" s="185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186" t="s">
        <v>141</v>
      </c>
      <c r="AT235" s="186" t="s">
        <v>136</v>
      </c>
      <c r="AU235" s="186" t="s">
        <v>78</v>
      </c>
      <c r="AY235" s="19" t="s">
        <v>133</v>
      </c>
      <c r="BE235" s="187">
        <f>IF(N235="základní",J235,0)</f>
        <v>2700</v>
      </c>
      <c r="BF235" s="187">
        <f>IF(N235="snížená",J235,0)</f>
        <v>0</v>
      </c>
      <c r="BG235" s="187">
        <f>IF(N235="zákl. přenesená",J235,0)</f>
        <v>0</v>
      </c>
      <c r="BH235" s="187">
        <f>IF(N235="sníž. přenesená",J235,0)</f>
        <v>0</v>
      </c>
      <c r="BI235" s="187">
        <f>IF(N235="nulová",J235,0)</f>
        <v>0</v>
      </c>
      <c r="BJ235" s="19" t="s">
        <v>78</v>
      </c>
      <c r="BK235" s="187">
        <f>ROUND(I235*H235,2)</f>
        <v>2700</v>
      </c>
      <c r="BL235" s="19" t="s">
        <v>141</v>
      </c>
      <c r="BM235" s="186" t="s">
        <v>1185</v>
      </c>
    </row>
    <row r="236" spans="1:65" s="2" customFormat="1">
      <c r="A236" s="36"/>
      <c r="B236" s="37"/>
      <c r="C236" s="38"/>
      <c r="D236" s="188" t="s">
        <v>143</v>
      </c>
      <c r="E236" s="38"/>
      <c r="F236" s="189" t="s">
        <v>1184</v>
      </c>
      <c r="G236" s="38"/>
      <c r="H236" s="38"/>
      <c r="I236" s="336"/>
      <c r="J236" s="38"/>
      <c r="K236" s="38"/>
      <c r="L236" s="41"/>
      <c r="M236" s="191"/>
      <c r="N236" s="192"/>
      <c r="O236" s="66"/>
      <c r="P236" s="66"/>
      <c r="Q236" s="66"/>
      <c r="R236" s="66"/>
      <c r="S236" s="66"/>
      <c r="T236" s="67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9" t="s">
        <v>143</v>
      </c>
      <c r="AU236" s="19" t="s">
        <v>78</v>
      </c>
    </row>
    <row r="237" spans="1:65" s="2" customFormat="1" ht="16.5" customHeight="1">
      <c r="A237" s="36"/>
      <c r="B237" s="37"/>
      <c r="C237" s="175" t="s">
        <v>797</v>
      </c>
      <c r="D237" s="175" t="s">
        <v>136</v>
      </c>
      <c r="E237" s="176" t="s">
        <v>802</v>
      </c>
      <c r="F237" s="177" t="s">
        <v>1186</v>
      </c>
      <c r="G237" s="178" t="s">
        <v>1045</v>
      </c>
      <c r="H237" s="179">
        <v>13</v>
      </c>
      <c r="I237" s="180">
        <v>600</v>
      </c>
      <c r="J237" s="181">
        <f>ROUND(I237*H237,2)</f>
        <v>7800</v>
      </c>
      <c r="K237" s="177" t="s">
        <v>19</v>
      </c>
      <c r="L237" s="41"/>
      <c r="M237" s="182" t="s">
        <v>19</v>
      </c>
      <c r="N237" s="183" t="s">
        <v>41</v>
      </c>
      <c r="O237" s="66"/>
      <c r="P237" s="184">
        <f>O237*H237</f>
        <v>0</v>
      </c>
      <c r="Q237" s="184">
        <v>0</v>
      </c>
      <c r="R237" s="184">
        <f>Q237*H237</f>
        <v>0</v>
      </c>
      <c r="S237" s="184">
        <v>0</v>
      </c>
      <c r="T237" s="185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186" t="s">
        <v>141</v>
      </c>
      <c r="AT237" s="186" t="s">
        <v>136</v>
      </c>
      <c r="AU237" s="186" t="s">
        <v>78</v>
      </c>
      <c r="AY237" s="19" t="s">
        <v>133</v>
      </c>
      <c r="BE237" s="187">
        <f>IF(N237="základní",J237,0)</f>
        <v>7800</v>
      </c>
      <c r="BF237" s="187">
        <f>IF(N237="snížená",J237,0)</f>
        <v>0</v>
      </c>
      <c r="BG237" s="187">
        <f>IF(N237="zákl. přenesená",J237,0)</f>
        <v>0</v>
      </c>
      <c r="BH237" s="187">
        <f>IF(N237="sníž. přenesená",J237,0)</f>
        <v>0</v>
      </c>
      <c r="BI237" s="187">
        <f>IF(N237="nulová",J237,0)</f>
        <v>0</v>
      </c>
      <c r="BJ237" s="19" t="s">
        <v>78</v>
      </c>
      <c r="BK237" s="187">
        <f>ROUND(I237*H237,2)</f>
        <v>7800</v>
      </c>
      <c r="BL237" s="19" t="s">
        <v>141</v>
      </c>
      <c r="BM237" s="186" t="s">
        <v>1187</v>
      </c>
    </row>
    <row r="238" spans="1:65" s="2" customFormat="1">
      <c r="A238" s="36"/>
      <c r="B238" s="37"/>
      <c r="C238" s="38"/>
      <c r="D238" s="188" t="s">
        <v>143</v>
      </c>
      <c r="E238" s="38"/>
      <c r="F238" s="189" t="s">
        <v>1186</v>
      </c>
      <c r="G238" s="38"/>
      <c r="H238" s="38"/>
      <c r="I238" s="336"/>
      <c r="J238" s="38"/>
      <c r="K238" s="38"/>
      <c r="L238" s="41"/>
      <c r="M238" s="191"/>
      <c r="N238" s="192"/>
      <c r="O238" s="66"/>
      <c r="P238" s="66"/>
      <c r="Q238" s="66"/>
      <c r="R238" s="66"/>
      <c r="S238" s="66"/>
      <c r="T238" s="67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9" t="s">
        <v>143</v>
      </c>
      <c r="AU238" s="19" t="s">
        <v>78</v>
      </c>
    </row>
    <row r="239" spans="1:65" s="2" customFormat="1" ht="16.5" customHeight="1">
      <c r="A239" s="36"/>
      <c r="B239" s="37"/>
      <c r="C239" s="175" t="s">
        <v>802</v>
      </c>
      <c r="D239" s="175" t="s">
        <v>136</v>
      </c>
      <c r="E239" s="176" t="s">
        <v>811</v>
      </c>
      <c r="F239" s="177" t="s">
        <v>1188</v>
      </c>
      <c r="G239" s="178" t="s">
        <v>19</v>
      </c>
      <c r="H239" s="179">
        <v>1</v>
      </c>
      <c r="I239" s="180">
        <v>3000</v>
      </c>
      <c r="J239" s="181">
        <f>ROUND(I239*H239,2)</f>
        <v>3000</v>
      </c>
      <c r="K239" s="177" t="s">
        <v>19</v>
      </c>
      <c r="L239" s="41"/>
      <c r="M239" s="182" t="s">
        <v>19</v>
      </c>
      <c r="N239" s="183" t="s">
        <v>41</v>
      </c>
      <c r="O239" s="66"/>
      <c r="P239" s="184">
        <f>O239*H239</f>
        <v>0</v>
      </c>
      <c r="Q239" s="184">
        <v>0</v>
      </c>
      <c r="R239" s="184">
        <f>Q239*H239</f>
        <v>0</v>
      </c>
      <c r="S239" s="184">
        <v>0</v>
      </c>
      <c r="T239" s="185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86" t="s">
        <v>141</v>
      </c>
      <c r="AT239" s="186" t="s">
        <v>136</v>
      </c>
      <c r="AU239" s="186" t="s">
        <v>78</v>
      </c>
      <c r="AY239" s="19" t="s">
        <v>133</v>
      </c>
      <c r="BE239" s="187">
        <f>IF(N239="základní",J239,0)</f>
        <v>3000</v>
      </c>
      <c r="BF239" s="187">
        <f>IF(N239="snížená",J239,0)</f>
        <v>0</v>
      </c>
      <c r="BG239" s="187">
        <f>IF(N239="zákl. přenesená",J239,0)</f>
        <v>0</v>
      </c>
      <c r="BH239" s="187">
        <f>IF(N239="sníž. přenesená",J239,0)</f>
        <v>0</v>
      </c>
      <c r="BI239" s="187">
        <f>IF(N239="nulová",J239,0)</f>
        <v>0</v>
      </c>
      <c r="BJ239" s="19" t="s">
        <v>78</v>
      </c>
      <c r="BK239" s="187">
        <f>ROUND(I239*H239,2)</f>
        <v>3000</v>
      </c>
      <c r="BL239" s="19" t="s">
        <v>141</v>
      </c>
      <c r="BM239" s="186" t="s">
        <v>1189</v>
      </c>
    </row>
    <row r="240" spans="1:65" s="2" customFormat="1">
      <c r="A240" s="36"/>
      <c r="B240" s="37"/>
      <c r="C240" s="38"/>
      <c r="D240" s="188" t="s">
        <v>143</v>
      </c>
      <c r="E240" s="38"/>
      <c r="F240" s="189" t="s">
        <v>1188</v>
      </c>
      <c r="G240" s="38"/>
      <c r="H240" s="38"/>
      <c r="I240" s="190"/>
      <c r="J240" s="38"/>
      <c r="K240" s="38"/>
      <c r="L240" s="41"/>
      <c r="M240" s="191"/>
      <c r="N240" s="192"/>
      <c r="O240" s="66"/>
      <c r="P240" s="66"/>
      <c r="Q240" s="66"/>
      <c r="R240" s="66"/>
      <c r="S240" s="66"/>
      <c r="T240" s="67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9" t="s">
        <v>143</v>
      </c>
      <c r="AU240" s="19" t="s">
        <v>78</v>
      </c>
    </row>
    <row r="241" spans="1:65" s="12" customFormat="1" ht="25.95" customHeight="1">
      <c r="B241" s="159"/>
      <c r="C241" s="160"/>
      <c r="D241" s="161" t="s">
        <v>69</v>
      </c>
      <c r="E241" s="162" t="s">
        <v>1190</v>
      </c>
      <c r="F241" s="162" t="s">
        <v>1191</v>
      </c>
      <c r="G241" s="160"/>
      <c r="H241" s="160"/>
      <c r="I241" s="163"/>
      <c r="J241" s="164">
        <f>BK241</f>
        <v>13000</v>
      </c>
      <c r="K241" s="160"/>
      <c r="L241" s="165"/>
      <c r="M241" s="166"/>
      <c r="N241" s="167"/>
      <c r="O241" s="167"/>
      <c r="P241" s="168">
        <f>SUM(P242:P249)</f>
        <v>0</v>
      </c>
      <c r="Q241" s="167"/>
      <c r="R241" s="168">
        <f>SUM(R242:R249)</f>
        <v>0</v>
      </c>
      <c r="S241" s="167"/>
      <c r="T241" s="169">
        <f>SUM(T242:T249)</f>
        <v>0</v>
      </c>
      <c r="AR241" s="170" t="s">
        <v>141</v>
      </c>
      <c r="AT241" s="171" t="s">
        <v>69</v>
      </c>
      <c r="AU241" s="171" t="s">
        <v>70</v>
      </c>
      <c r="AY241" s="170" t="s">
        <v>133</v>
      </c>
      <c r="BK241" s="172">
        <f>SUM(BK242:BK249)</f>
        <v>13000</v>
      </c>
    </row>
    <row r="242" spans="1:65" s="2" customFormat="1" ht="16.5" customHeight="1">
      <c r="A242" s="36"/>
      <c r="B242" s="37"/>
      <c r="C242" s="175" t="s">
        <v>811</v>
      </c>
      <c r="D242" s="175" t="s">
        <v>136</v>
      </c>
      <c r="E242" s="176" t="s">
        <v>1192</v>
      </c>
      <c r="F242" s="177" t="s">
        <v>1193</v>
      </c>
      <c r="G242" s="178" t="s">
        <v>515</v>
      </c>
      <c r="H242" s="240">
        <v>5</v>
      </c>
      <c r="I242" s="180">
        <v>1000</v>
      </c>
      <c r="J242" s="181">
        <f>ROUND(I242*H242,2)</f>
        <v>5000</v>
      </c>
      <c r="K242" s="177" t="s">
        <v>19</v>
      </c>
      <c r="L242" s="41"/>
      <c r="M242" s="182" t="s">
        <v>19</v>
      </c>
      <c r="N242" s="183" t="s">
        <v>41</v>
      </c>
      <c r="O242" s="66"/>
      <c r="P242" s="184">
        <f>O242*H242</f>
        <v>0</v>
      </c>
      <c r="Q242" s="184">
        <v>0</v>
      </c>
      <c r="R242" s="184">
        <f>Q242*H242</f>
        <v>0</v>
      </c>
      <c r="S242" s="184">
        <v>0</v>
      </c>
      <c r="T242" s="185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86" t="s">
        <v>1054</v>
      </c>
      <c r="AT242" s="186" t="s">
        <v>136</v>
      </c>
      <c r="AU242" s="186" t="s">
        <v>78</v>
      </c>
      <c r="AY242" s="19" t="s">
        <v>133</v>
      </c>
      <c r="BE242" s="187">
        <f>IF(N242="základní",J242,0)</f>
        <v>5000</v>
      </c>
      <c r="BF242" s="187">
        <f>IF(N242="snížená",J242,0)</f>
        <v>0</v>
      </c>
      <c r="BG242" s="187">
        <f>IF(N242="zákl. přenesená",J242,0)</f>
        <v>0</v>
      </c>
      <c r="BH242" s="187">
        <f>IF(N242="sníž. přenesená",J242,0)</f>
        <v>0</v>
      </c>
      <c r="BI242" s="187">
        <f>IF(N242="nulová",J242,0)</f>
        <v>0</v>
      </c>
      <c r="BJ242" s="19" t="s">
        <v>78</v>
      </c>
      <c r="BK242" s="187">
        <f>ROUND(I242*H242,2)</f>
        <v>5000</v>
      </c>
      <c r="BL242" s="19" t="s">
        <v>1054</v>
      </c>
      <c r="BM242" s="186" t="s">
        <v>1194</v>
      </c>
    </row>
    <row r="243" spans="1:65" s="2" customFormat="1">
      <c r="A243" s="36"/>
      <c r="B243" s="37"/>
      <c r="C243" s="38"/>
      <c r="D243" s="188" t="s">
        <v>143</v>
      </c>
      <c r="E243" s="38"/>
      <c r="F243" s="189" t="s">
        <v>1193</v>
      </c>
      <c r="G243" s="38"/>
      <c r="H243" s="38"/>
      <c r="I243" s="190"/>
      <c r="J243" s="38"/>
      <c r="K243" s="38"/>
      <c r="L243" s="41"/>
      <c r="M243" s="191"/>
      <c r="N243" s="192"/>
      <c r="O243" s="66"/>
      <c r="P243" s="66"/>
      <c r="Q243" s="66"/>
      <c r="R243" s="66"/>
      <c r="S243" s="66"/>
      <c r="T243" s="67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9" t="s">
        <v>143</v>
      </c>
      <c r="AU243" s="19" t="s">
        <v>78</v>
      </c>
    </row>
    <row r="244" spans="1:65" s="2" customFormat="1" ht="16.5" customHeight="1">
      <c r="A244" s="36"/>
      <c r="B244" s="37"/>
      <c r="C244" s="175" t="s">
        <v>816</v>
      </c>
      <c r="D244" s="175" t="s">
        <v>136</v>
      </c>
      <c r="E244" s="176" t="s">
        <v>1195</v>
      </c>
      <c r="F244" s="177" t="s">
        <v>1196</v>
      </c>
      <c r="G244" s="178" t="s">
        <v>515</v>
      </c>
      <c r="H244" s="240">
        <v>2</v>
      </c>
      <c r="I244" s="180">
        <v>1000</v>
      </c>
      <c r="J244" s="181">
        <f>ROUND(I244*H244,2)</f>
        <v>2000</v>
      </c>
      <c r="K244" s="177" t="s">
        <v>19</v>
      </c>
      <c r="L244" s="41"/>
      <c r="M244" s="182" t="s">
        <v>19</v>
      </c>
      <c r="N244" s="183" t="s">
        <v>41</v>
      </c>
      <c r="O244" s="66"/>
      <c r="P244" s="184">
        <f>O244*H244</f>
        <v>0</v>
      </c>
      <c r="Q244" s="184">
        <v>0</v>
      </c>
      <c r="R244" s="184">
        <f>Q244*H244</f>
        <v>0</v>
      </c>
      <c r="S244" s="184">
        <v>0</v>
      </c>
      <c r="T244" s="185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186" t="s">
        <v>1054</v>
      </c>
      <c r="AT244" s="186" t="s">
        <v>136</v>
      </c>
      <c r="AU244" s="186" t="s">
        <v>78</v>
      </c>
      <c r="AY244" s="19" t="s">
        <v>133</v>
      </c>
      <c r="BE244" s="187">
        <f>IF(N244="základní",J244,0)</f>
        <v>2000</v>
      </c>
      <c r="BF244" s="187">
        <f>IF(N244="snížená",J244,0)</f>
        <v>0</v>
      </c>
      <c r="BG244" s="187">
        <f>IF(N244="zákl. přenesená",J244,0)</f>
        <v>0</v>
      </c>
      <c r="BH244" s="187">
        <f>IF(N244="sníž. přenesená",J244,0)</f>
        <v>0</v>
      </c>
      <c r="BI244" s="187">
        <f>IF(N244="nulová",J244,0)</f>
        <v>0</v>
      </c>
      <c r="BJ244" s="19" t="s">
        <v>78</v>
      </c>
      <c r="BK244" s="187">
        <f>ROUND(I244*H244,2)</f>
        <v>2000</v>
      </c>
      <c r="BL244" s="19" t="s">
        <v>1054</v>
      </c>
      <c r="BM244" s="186" t="s">
        <v>1197</v>
      </c>
    </row>
    <row r="245" spans="1:65" s="2" customFormat="1">
      <c r="A245" s="36"/>
      <c r="B245" s="37"/>
      <c r="C245" s="38"/>
      <c r="D245" s="188" t="s">
        <v>143</v>
      </c>
      <c r="E245" s="38"/>
      <c r="F245" s="189" t="s">
        <v>1196</v>
      </c>
      <c r="G245" s="38"/>
      <c r="H245" s="38"/>
      <c r="I245" s="190"/>
      <c r="J245" s="38"/>
      <c r="K245" s="38"/>
      <c r="L245" s="41"/>
      <c r="M245" s="191"/>
      <c r="N245" s="192"/>
      <c r="O245" s="66"/>
      <c r="P245" s="66"/>
      <c r="Q245" s="66"/>
      <c r="R245" s="66"/>
      <c r="S245" s="66"/>
      <c r="T245" s="67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9" t="s">
        <v>143</v>
      </c>
      <c r="AU245" s="19" t="s">
        <v>78</v>
      </c>
    </row>
    <row r="246" spans="1:65" s="2" customFormat="1" ht="16.5" customHeight="1">
      <c r="A246" s="36"/>
      <c r="B246" s="37"/>
      <c r="C246" s="175" t="s">
        <v>826</v>
      </c>
      <c r="D246" s="175" t="s">
        <v>136</v>
      </c>
      <c r="E246" s="176" t="s">
        <v>1198</v>
      </c>
      <c r="F246" s="177" t="s">
        <v>1199</v>
      </c>
      <c r="G246" s="178" t="s">
        <v>515</v>
      </c>
      <c r="H246" s="240">
        <v>5</v>
      </c>
      <c r="I246" s="180">
        <v>1000</v>
      </c>
      <c r="J246" s="181">
        <f>ROUND(I246*H246,2)</f>
        <v>5000</v>
      </c>
      <c r="K246" s="177" t="s">
        <v>19</v>
      </c>
      <c r="L246" s="41"/>
      <c r="M246" s="182" t="s">
        <v>19</v>
      </c>
      <c r="N246" s="183" t="s">
        <v>41</v>
      </c>
      <c r="O246" s="66"/>
      <c r="P246" s="184">
        <f>O246*H246</f>
        <v>0</v>
      </c>
      <c r="Q246" s="184">
        <v>0</v>
      </c>
      <c r="R246" s="184">
        <f>Q246*H246</f>
        <v>0</v>
      </c>
      <c r="S246" s="184">
        <v>0</v>
      </c>
      <c r="T246" s="185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186" t="s">
        <v>1054</v>
      </c>
      <c r="AT246" s="186" t="s">
        <v>136</v>
      </c>
      <c r="AU246" s="186" t="s">
        <v>78</v>
      </c>
      <c r="AY246" s="19" t="s">
        <v>133</v>
      </c>
      <c r="BE246" s="187">
        <f>IF(N246="základní",J246,0)</f>
        <v>5000</v>
      </c>
      <c r="BF246" s="187">
        <f>IF(N246="snížená",J246,0)</f>
        <v>0</v>
      </c>
      <c r="BG246" s="187">
        <f>IF(N246="zákl. přenesená",J246,0)</f>
        <v>0</v>
      </c>
      <c r="BH246" s="187">
        <f>IF(N246="sníž. přenesená",J246,0)</f>
        <v>0</v>
      </c>
      <c r="BI246" s="187">
        <f>IF(N246="nulová",J246,0)</f>
        <v>0</v>
      </c>
      <c r="BJ246" s="19" t="s">
        <v>78</v>
      </c>
      <c r="BK246" s="187">
        <f>ROUND(I246*H246,2)</f>
        <v>5000</v>
      </c>
      <c r="BL246" s="19" t="s">
        <v>1054</v>
      </c>
      <c r="BM246" s="186" t="s">
        <v>1200</v>
      </c>
    </row>
    <row r="247" spans="1:65" s="2" customFormat="1">
      <c r="A247" s="36"/>
      <c r="B247" s="37"/>
      <c r="C247" s="38"/>
      <c r="D247" s="188" t="s">
        <v>143</v>
      </c>
      <c r="E247" s="38"/>
      <c r="F247" s="189" t="s">
        <v>1199</v>
      </c>
      <c r="G247" s="38"/>
      <c r="H247" s="38"/>
      <c r="I247" s="190"/>
      <c r="J247" s="38"/>
      <c r="K247" s="38"/>
      <c r="L247" s="41"/>
      <c r="M247" s="191"/>
      <c r="N247" s="192"/>
      <c r="O247" s="66"/>
      <c r="P247" s="66"/>
      <c r="Q247" s="66"/>
      <c r="R247" s="66"/>
      <c r="S247" s="66"/>
      <c r="T247" s="67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T247" s="19" t="s">
        <v>143</v>
      </c>
      <c r="AU247" s="19" t="s">
        <v>78</v>
      </c>
    </row>
    <row r="248" spans="1:65" s="2" customFormat="1" ht="16.5" customHeight="1">
      <c r="A248" s="36"/>
      <c r="B248" s="37"/>
      <c r="C248" s="175" t="s">
        <v>829</v>
      </c>
      <c r="D248" s="175" t="s">
        <v>136</v>
      </c>
      <c r="E248" s="176" t="s">
        <v>1201</v>
      </c>
      <c r="F248" s="177" t="s">
        <v>1202</v>
      </c>
      <c r="G248" s="178" t="s">
        <v>515</v>
      </c>
      <c r="H248" s="240">
        <v>1</v>
      </c>
      <c r="I248" s="180">
        <v>1000</v>
      </c>
      <c r="J248" s="181">
        <f>ROUND(I248*H248,2)</f>
        <v>1000</v>
      </c>
      <c r="K248" s="177" t="s">
        <v>19</v>
      </c>
      <c r="L248" s="41"/>
      <c r="M248" s="182" t="s">
        <v>19</v>
      </c>
      <c r="N248" s="183" t="s">
        <v>41</v>
      </c>
      <c r="O248" s="66"/>
      <c r="P248" s="184">
        <f>O248*H248</f>
        <v>0</v>
      </c>
      <c r="Q248" s="184">
        <v>0</v>
      </c>
      <c r="R248" s="184">
        <f>Q248*H248</f>
        <v>0</v>
      </c>
      <c r="S248" s="184">
        <v>0</v>
      </c>
      <c r="T248" s="185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86" t="s">
        <v>1054</v>
      </c>
      <c r="AT248" s="186" t="s">
        <v>136</v>
      </c>
      <c r="AU248" s="186" t="s">
        <v>78</v>
      </c>
      <c r="AY248" s="19" t="s">
        <v>133</v>
      </c>
      <c r="BE248" s="187">
        <f>IF(N248="základní",J248,0)</f>
        <v>1000</v>
      </c>
      <c r="BF248" s="187">
        <f>IF(N248="snížená",J248,0)</f>
        <v>0</v>
      </c>
      <c r="BG248" s="187">
        <f>IF(N248="zákl. přenesená",J248,0)</f>
        <v>0</v>
      </c>
      <c r="BH248" s="187">
        <f>IF(N248="sníž. přenesená",J248,0)</f>
        <v>0</v>
      </c>
      <c r="BI248" s="187">
        <f>IF(N248="nulová",J248,0)</f>
        <v>0</v>
      </c>
      <c r="BJ248" s="19" t="s">
        <v>78</v>
      </c>
      <c r="BK248" s="187">
        <f>ROUND(I248*H248,2)</f>
        <v>1000</v>
      </c>
      <c r="BL248" s="19" t="s">
        <v>1054</v>
      </c>
      <c r="BM248" s="186" t="s">
        <v>1203</v>
      </c>
    </row>
    <row r="249" spans="1:65" s="2" customFormat="1">
      <c r="A249" s="36"/>
      <c r="B249" s="37"/>
      <c r="C249" s="38"/>
      <c r="D249" s="188" t="s">
        <v>143</v>
      </c>
      <c r="E249" s="38"/>
      <c r="F249" s="189" t="s">
        <v>1202</v>
      </c>
      <c r="G249" s="38"/>
      <c r="H249" s="38"/>
      <c r="I249" s="190"/>
      <c r="J249" s="38"/>
      <c r="K249" s="38"/>
      <c r="L249" s="41"/>
      <c r="M249" s="241"/>
      <c r="N249" s="242"/>
      <c r="O249" s="243"/>
      <c r="P249" s="243"/>
      <c r="Q249" s="243"/>
      <c r="R249" s="243"/>
      <c r="S249" s="243"/>
      <c r="T249" s="244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9" t="s">
        <v>143</v>
      </c>
      <c r="AU249" s="19" t="s">
        <v>78</v>
      </c>
    </row>
    <row r="250" spans="1:65" s="2" customFormat="1" ht="6.9" customHeight="1">
      <c r="A250" s="36"/>
      <c r="B250" s="49"/>
      <c r="C250" s="50"/>
      <c r="D250" s="50"/>
      <c r="E250" s="50"/>
      <c r="F250" s="50"/>
      <c r="G250" s="50"/>
      <c r="H250" s="50"/>
      <c r="I250" s="50"/>
      <c r="J250" s="50"/>
      <c r="K250" s="50"/>
      <c r="L250" s="41"/>
      <c r="M250" s="36"/>
      <c r="O250" s="36"/>
      <c r="P250" s="36"/>
      <c r="Q250" s="36"/>
      <c r="R250" s="36"/>
      <c r="S250" s="36"/>
      <c r="T250" s="36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</row>
  </sheetData>
  <sheetProtection algorithmName="SHA-512" hashValue="FLiseV4RH6DDfYcRHonXZAv3sv2R5VtcArB3LklOIC7Jd/GLdqk1E9gji63I27a5iXrxkJSGmXA8EWM57ojgEA==" saltValue="k3JLJ4GhXCUZzsBU5nzKnZ8yjJ6aKK1xYc599GeoX+e+R1PQPQa+MeAgu3osq7n0PEpqVI50RbmH7tMMS9Srjw==" spinCount="100000" sheet="1" objects="1" scenarios="1" formatColumns="0" formatRows="0" autoFilter="0"/>
  <autoFilter ref="C81:K249" xr:uid="{00000000-0009-0000-0000-000004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91"/>
  <sheetViews>
    <sheetView showGridLines="0" topLeftCell="A74" workbookViewId="0">
      <selection activeCell="I89" sqref="I89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9" t="s">
        <v>92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80</v>
      </c>
    </row>
    <row r="4" spans="1:46" s="1" customFormat="1" ht="24.9" customHeight="1">
      <c r="B4" s="22"/>
      <c r="D4" s="105" t="s">
        <v>103</v>
      </c>
      <c r="L4" s="22"/>
      <c r="M4" s="106" t="s">
        <v>10</v>
      </c>
      <c r="AT4" s="19" t="s">
        <v>4</v>
      </c>
    </row>
    <row r="5" spans="1:46" s="1" customFormat="1" ht="6.9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81" t="str">
        <f>'Rekapitulace stavby'!K6</f>
        <v>Rekonstrukce školní jídelny - výdejny - Gymnázium Polička</v>
      </c>
      <c r="F7" s="382"/>
      <c r="G7" s="382"/>
      <c r="H7" s="382"/>
      <c r="L7" s="22"/>
    </row>
    <row r="8" spans="1:46" s="2" customFormat="1" ht="12" customHeight="1">
      <c r="A8" s="36"/>
      <c r="B8" s="41"/>
      <c r="C8" s="36"/>
      <c r="D8" s="107" t="s">
        <v>104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3" t="s">
        <v>1204</v>
      </c>
      <c r="F9" s="384"/>
      <c r="G9" s="384"/>
      <c r="H9" s="384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>
        <f>'Rekapitulace stavby'!AN8</f>
        <v>45947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8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24</v>
      </c>
      <c r="E14" s="36"/>
      <c r="F14" s="36"/>
      <c r="G14" s="36"/>
      <c r="H14" s="36"/>
      <c r="I14" s="107" t="s">
        <v>25</v>
      </c>
      <c r="J14" s="109" t="s">
        <v>19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26</v>
      </c>
      <c r="F15" s="36"/>
      <c r="G15" s="36"/>
      <c r="H15" s="36"/>
      <c r="I15" s="107" t="s">
        <v>27</v>
      </c>
      <c r="J15" s="109" t="s">
        <v>19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28</v>
      </c>
      <c r="E17" s="36"/>
      <c r="F17" s="36"/>
      <c r="G17" s="36"/>
      <c r="H17" s="36"/>
      <c r="I17" s="107" t="s">
        <v>25</v>
      </c>
      <c r="J17" s="32" t="str">
        <f>'Rekapitulace stavby'!AN13</f>
        <v>06544754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5" t="str">
        <f>'Rekapitulace stavby'!E14</f>
        <v xml:space="preserve">TSM Design s.r.o. , Srnská 46, Hlinsko 539 01 </v>
      </c>
      <c r="F18" s="386"/>
      <c r="G18" s="386"/>
      <c r="H18" s="386"/>
      <c r="I18" s="107" t="s">
        <v>27</v>
      </c>
      <c r="J18" s="32" t="str">
        <f>'Rekapitulace stavby'!AN14</f>
        <v>CZ06544754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29</v>
      </c>
      <c r="E20" s="36"/>
      <c r="F20" s="36"/>
      <c r="G20" s="36"/>
      <c r="H20" s="36"/>
      <c r="I20" s="107" t="s">
        <v>25</v>
      </c>
      <c r="J20" s="109" t="s">
        <v>19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30</v>
      </c>
      <c r="F21" s="36"/>
      <c r="G21" s="36"/>
      <c r="H21" s="36"/>
      <c r="I21" s="107" t="s">
        <v>27</v>
      </c>
      <c r="J21" s="109" t="s">
        <v>19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32</v>
      </c>
      <c r="E23" s="36"/>
      <c r="F23" s="36"/>
      <c r="G23" s="36"/>
      <c r="H23" s="36"/>
      <c r="I23" s="107" t="s">
        <v>25</v>
      </c>
      <c r="J23" s="109" t="str">
        <f>IF('Rekapitulace stavby'!AN19="","",'Rekapitulace stavby'!AN19)</f>
        <v/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tr">
        <f>IF('Rekapitulace stavby'!E20="","",'Rekapitulace stavby'!E20)</f>
        <v xml:space="preserve"> </v>
      </c>
      <c r="F24" s="36"/>
      <c r="G24" s="36"/>
      <c r="H24" s="36"/>
      <c r="I24" s="107" t="s">
        <v>27</v>
      </c>
      <c r="J24" s="109" t="str">
        <f>IF('Rekapitulace stavby'!AN20="","",'Rekapitulace stavby'!AN20)</f>
        <v/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34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7" t="s">
        <v>19</v>
      </c>
      <c r="F27" s="387"/>
      <c r="G27" s="387"/>
      <c r="H27" s="387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36</v>
      </c>
      <c r="E30" s="36"/>
      <c r="F30" s="36"/>
      <c r="G30" s="36"/>
      <c r="H30" s="36"/>
      <c r="I30" s="36"/>
      <c r="J30" s="116">
        <f>ROUND(J82, 2)</f>
        <v>7550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7" t="s">
        <v>38</v>
      </c>
      <c r="G32" s="36"/>
      <c r="H32" s="36"/>
      <c r="I32" s="117" t="s">
        <v>37</v>
      </c>
      <c r="J32" s="117" t="s">
        <v>39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18" t="s">
        <v>40</v>
      </c>
      <c r="E33" s="107" t="s">
        <v>41</v>
      </c>
      <c r="F33" s="119">
        <f>ROUND((SUM(BE82:BE90)),  2)</f>
        <v>7550</v>
      </c>
      <c r="G33" s="36"/>
      <c r="H33" s="36"/>
      <c r="I33" s="120">
        <v>0.21</v>
      </c>
      <c r="J33" s="119">
        <f>ROUND(((SUM(BE82:BE90))*I33),  2)</f>
        <v>1585.5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07" t="s">
        <v>42</v>
      </c>
      <c r="F34" s="119">
        <f>ROUND((SUM(BF82:BF90)),  2)</f>
        <v>0</v>
      </c>
      <c r="G34" s="36"/>
      <c r="H34" s="36"/>
      <c r="I34" s="120">
        <v>0.12</v>
      </c>
      <c r="J34" s="119">
        <f>ROUND(((SUM(BF82:BF90))*I34),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07" t="s">
        <v>43</v>
      </c>
      <c r="F35" s="119">
        <f>ROUND((SUM(BG82:BG90)),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07" t="s">
        <v>44</v>
      </c>
      <c r="F36" s="119">
        <f>ROUND((SUM(BH82:BH90)),  2)</f>
        <v>0</v>
      </c>
      <c r="G36" s="36"/>
      <c r="H36" s="36"/>
      <c r="I36" s="120">
        <v>0.12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7" t="s">
        <v>45</v>
      </c>
      <c r="F37" s="119">
        <f>ROUND((SUM(BI82:BI90)),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46</v>
      </c>
      <c r="E39" s="123"/>
      <c r="F39" s="123"/>
      <c r="G39" s="124" t="s">
        <v>47</v>
      </c>
      <c r="H39" s="125" t="s">
        <v>48</v>
      </c>
      <c r="I39" s="123"/>
      <c r="J39" s="126">
        <f>SUM(J30:J37)</f>
        <v>9135.5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" customHeight="1">
      <c r="A45" s="36"/>
      <c r="B45" s="37"/>
      <c r="C45" s="25" t="s">
        <v>106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9" t="str">
        <f>E7</f>
        <v>Rekonstrukce školní jídelny - výdejny - Gymnázium Polička</v>
      </c>
      <c r="F48" s="380"/>
      <c r="G48" s="380"/>
      <c r="H48" s="380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104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0" t="str">
        <f>E9</f>
        <v>SO 01.5 - ELEKTRO SLABOPROUD</v>
      </c>
      <c r="F50" s="378"/>
      <c r="G50" s="378"/>
      <c r="H50" s="378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Polička</v>
      </c>
      <c r="G52" s="38"/>
      <c r="H52" s="38"/>
      <c r="I52" s="31" t="s">
        <v>23</v>
      </c>
      <c r="J52" s="61">
        <f>IF(J12="","",J12)</f>
        <v>45947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40.049999999999997" customHeight="1">
      <c r="A54" s="36"/>
      <c r="B54" s="37"/>
      <c r="C54" s="31" t="s">
        <v>24</v>
      </c>
      <c r="D54" s="38"/>
      <c r="E54" s="38"/>
      <c r="F54" s="29" t="str">
        <f>E15</f>
        <v>Gymnázium Polička, nábř.Svobody 306,572 01 Polička</v>
      </c>
      <c r="G54" s="38"/>
      <c r="H54" s="38"/>
      <c r="I54" s="31" t="s">
        <v>29</v>
      </c>
      <c r="J54" s="34" t="str">
        <f>E21</f>
        <v xml:space="preserve">KALVODA &amp; KOSNAR ARCHITEKTI 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15" customHeight="1">
      <c r="A55" s="36"/>
      <c r="B55" s="37"/>
      <c r="C55" s="31" t="s">
        <v>28</v>
      </c>
      <c r="D55" s="38"/>
      <c r="E55" s="38"/>
      <c r="F55" s="29" t="str">
        <f>IF(E18="","",E18)</f>
        <v xml:space="preserve">TSM Design s.r.o. , Srnská 46, Hlinsko 539 01 </v>
      </c>
      <c r="G55" s="38"/>
      <c r="H55" s="38"/>
      <c r="I55" s="31" t="s">
        <v>32</v>
      </c>
      <c r="J55" s="34" t="str">
        <f>E24</f>
        <v xml:space="preserve"> 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107</v>
      </c>
      <c r="D57" s="133"/>
      <c r="E57" s="133"/>
      <c r="F57" s="133"/>
      <c r="G57" s="133"/>
      <c r="H57" s="133"/>
      <c r="I57" s="133"/>
      <c r="J57" s="134" t="s">
        <v>108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8" customHeight="1">
      <c r="A59" s="36"/>
      <c r="B59" s="37"/>
      <c r="C59" s="135" t="s">
        <v>68</v>
      </c>
      <c r="D59" s="38"/>
      <c r="E59" s="38"/>
      <c r="F59" s="38"/>
      <c r="G59" s="38"/>
      <c r="H59" s="38"/>
      <c r="I59" s="38"/>
      <c r="J59" s="79">
        <f>J82</f>
        <v>7550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109</v>
      </c>
    </row>
    <row r="60" spans="1:47" s="9" customFormat="1" ht="24.9" customHeight="1">
      <c r="B60" s="136"/>
      <c r="C60" s="137"/>
      <c r="D60" s="138" t="s">
        <v>113</v>
      </c>
      <c r="E60" s="139"/>
      <c r="F60" s="139"/>
      <c r="G60" s="139"/>
      <c r="H60" s="139"/>
      <c r="I60" s="139"/>
      <c r="J60" s="140">
        <f>J83</f>
        <v>5800</v>
      </c>
      <c r="K60" s="137"/>
      <c r="L60" s="141"/>
    </row>
    <row r="61" spans="1:47" s="10" customFormat="1" ht="19.95" customHeight="1">
      <c r="B61" s="142"/>
      <c r="C61" s="143"/>
      <c r="D61" s="144" t="s">
        <v>1205</v>
      </c>
      <c r="E61" s="145"/>
      <c r="F61" s="145"/>
      <c r="G61" s="145"/>
      <c r="H61" s="145"/>
      <c r="I61" s="145"/>
      <c r="J61" s="146">
        <f>J84</f>
        <v>5800</v>
      </c>
      <c r="K61" s="143"/>
      <c r="L61" s="147"/>
    </row>
    <row r="62" spans="1:47" s="9" customFormat="1" ht="24.9" customHeight="1">
      <c r="B62" s="136"/>
      <c r="C62" s="137"/>
      <c r="D62" s="138" t="s">
        <v>964</v>
      </c>
      <c r="E62" s="139"/>
      <c r="F62" s="139"/>
      <c r="G62" s="139"/>
      <c r="H62" s="139"/>
      <c r="I62" s="139"/>
      <c r="J62" s="140">
        <f>J87</f>
        <v>1750</v>
      </c>
      <c r="K62" s="137"/>
      <c r="L62" s="141"/>
    </row>
    <row r="63" spans="1:47" s="2" customFormat="1" ht="21.75" customHeight="1">
      <c r="A63" s="36"/>
      <c r="B63" s="37"/>
      <c r="C63" s="38"/>
      <c r="D63" s="38"/>
      <c r="E63" s="38"/>
      <c r="F63" s="38"/>
      <c r="G63" s="38"/>
      <c r="H63" s="38"/>
      <c r="I63" s="38"/>
      <c r="J63" s="38"/>
      <c r="K63" s="38"/>
      <c r="L63" s="108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pans="1:47" s="2" customFormat="1" ht="6.9" customHeight="1">
      <c r="A64" s="36"/>
      <c r="B64" s="49"/>
      <c r="C64" s="50"/>
      <c r="D64" s="50"/>
      <c r="E64" s="50"/>
      <c r="F64" s="50"/>
      <c r="G64" s="50"/>
      <c r="H64" s="50"/>
      <c r="I64" s="50"/>
      <c r="J64" s="50"/>
      <c r="K64" s="50"/>
      <c r="L64" s="108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8" spans="1:31" s="2" customFormat="1" ht="6.9" customHeight="1">
      <c r="A68" s="36"/>
      <c r="B68" s="51"/>
      <c r="C68" s="52"/>
      <c r="D68" s="52"/>
      <c r="E68" s="52"/>
      <c r="F68" s="52"/>
      <c r="G68" s="52"/>
      <c r="H68" s="52"/>
      <c r="I68" s="52"/>
      <c r="J68" s="52"/>
      <c r="K68" s="52"/>
      <c r="L68" s="10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24.9" customHeight="1">
      <c r="A69" s="36"/>
      <c r="B69" s="37"/>
      <c r="C69" s="25" t="s">
        <v>118</v>
      </c>
      <c r="D69" s="38"/>
      <c r="E69" s="38"/>
      <c r="F69" s="38"/>
      <c r="G69" s="38"/>
      <c r="H69" s="38"/>
      <c r="I69" s="38"/>
      <c r="J69" s="38"/>
      <c r="K69" s="38"/>
      <c r="L69" s="10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6.9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0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12" customHeight="1">
      <c r="A71" s="36"/>
      <c r="B71" s="37"/>
      <c r="C71" s="31" t="s">
        <v>16</v>
      </c>
      <c r="D71" s="38"/>
      <c r="E71" s="38"/>
      <c r="F71" s="38"/>
      <c r="G71" s="38"/>
      <c r="H71" s="38"/>
      <c r="I71" s="38"/>
      <c r="J71" s="38"/>
      <c r="K71" s="38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16.5" customHeight="1">
      <c r="A72" s="36"/>
      <c r="B72" s="37"/>
      <c r="C72" s="38"/>
      <c r="D72" s="38"/>
      <c r="E72" s="379" t="str">
        <f>E7</f>
        <v>Rekonstrukce školní jídelny - výdejny - Gymnázium Polička</v>
      </c>
      <c r="F72" s="380"/>
      <c r="G72" s="380"/>
      <c r="H72" s="380"/>
      <c r="I72" s="38"/>
      <c r="J72" s="38"/>
      <c r="K72" s="38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>
      <c r="A73" s="36"/>
      <c r="B73" s="37"/>
      <c r="C73" s="31" t="s">
        <v>104</v>
      </c>
      <c r="D73" s="38"/>
      <c r="E73" s="38"/>
      <c r="F73" s="38"/>
      <c r="G73" s="38"/>
      <c r="H73" s="38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6.5" customHeight="1">
      <c r="A74" s="36"/>
      <c r="B74" s="37"/>
      <c r="C74" s="38"/>
      <c r="D74" s="38"/>
      <c r="E74" s="360" t="str">
        <f>E9</f>
        <v>SO 01.5 - ELEKTRO SLABOPROUD</v>
      </c>
      <c r="F74" s="378"/>
      <c r="G74" s="378"/>
      <c r="H74" s="37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21</v>
      </c>
      <c r="D76" s="38"/>
      <c r="E76" s="38"/>
      <c r="F76" s="29" t="str">
        <f>F12</f>
        <v>Polička</v>
      </c>
      <c r="G76" s="38"/>
      <c r="H76" s="38"/>
      <c r="I76" s="31" t="s">
        <v>23</v>
      </c>
      <c r="J76" s="61">
        <f>IF(J12="","",J12)</f>
        <v>45947</v>
      </c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40.049999999999997" customHeight="1">
      <c r="A78" s="36"/>
      <c r="B78" s="37"/>
      <c r="C78" s="31" t="s">
        <v>24</v>
      </c>
      <c r="D78" s="38"/>
      <c r="E78" s="38"/>
      <c r="F78" s="29" t="str">
        <f>E15</f>
        <v>Gymnázium Polička, nábř.Svobody 306,572 01 Polička</v>
      </c>
      <c r="G78" s="38"/>
      <c r="H78" s="38"/>
      <c r="I78" s="31" t="s">
        <v>29</v>
      </c>
      <c r="J78" s="34" t="str">
        <f>E21</f>
        <v xml:space="preserve">KALVODA &amp; KOSNAR ARCHITEKTI </v>
      </c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5.15" customHeight="1">
      <c r="A79" s="36"/>
      <c r="B79" s="37"/>
      <c r="C79" s="31" t="s">
        <v>28</v>
      </c>
      <c r="D79" s="38"/>
      <c r="E79" s="38"/>
      <c r="F79" s="29" t="str">
        <f>IF(E18="","",E18)</f>
        <v xml:space="preserve">TSM Design s.r.o. , Srnská 46, Hlinsko 539 01 </v>
      </c>
      <c r="G79" s="38"/>
      <c r="H79" s="38"/>
      <c r="I79" s="31" t="s">
        <v>32</v>
      </c>
      <c r="J79" s="34" t="str">
        <f>E24</f>
        <v xml:space="preserve"> </v>
      </c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0.3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11" customFormat="1" ht="29.25" customHeight="1">
      <c r="A81" s="148"/>
      <c r="B81" s="149"/>
      <c r="C81" s="150" t="s">
        <v>119</v>
      </c>
      <c r="D81" s="151" t="s">
        <v>55</v>
      </c>
      <c r="E81" s="151" t="s">
        <v>51</v>
      </c>
      <c r="F81" s="151" t="s">
        <v>52</v>
      </c>
      <c r="G81" s="151" t="s">
        <v>120</v>
      </c>
      <c r="H81" s="151" t="s">
        <v>121</v>
      </c>
      <c r="I81" s="151" t="s">
        <v>122</v>
      </c>
      <c r="J81" s="151" t="s">
        <v>108</v>
      </c>
      <c r="K81" s="152" t="s">
        <v>123</v>
      </c>
      <c r="L81" s="153"/>
      <c r="M81" s="70" t="s">
        <v>19</v>
      </c>
      <c r="N81" s="71" t="s">
        <v>40</v>
      </c>
      <c r="O81" s="71" t="s">
        <v>124</v>
      </c>
      <c r="P81" s="71" t="s">
        <v>125</v>
      </c>
      <c r="Q81" s="71" t="s">
        <v>126</v>
      </c>
      <c r="R81" s="71" t="s">
        <v>127</v>
      </c>
      <c r="S81" s="71" t="s">
        <v>128</v>
      </c>
      <c r="T81" s="72" t="s">
        <v>129</v>
      </c>
      <c r="U81" s="148"/>
      <c r="V81" s="148"/>
      <c r="W81" s="148"/>
      <c r="X81" s="148"/>
      <c r="Y81" s="148"/>
      <c r="Z81" s="148"/>
      <c r="AA81" s="148"/>
      <c r="AB81" s="148"/>
      <c r="AC81" s="148"/>
      <c r="AD81" s="148"/>
      <c r="AE81" s="148"/>
    </row>
    <row r="82" spans="1:65" s="2" customFormat="1" ht="22.8" customHeight="1">
      <c r="A82" s="36"/>
      <c r="B82" s="37"/>
      <c r="C82" s="77" t="s">
        <v>130</v>
      </c>
      <c r="D82" s="38"/>
      <c r="E82" s="38"/>
      <c r="F82" s="38"/>
      <c r="G82" s="38"/>
      <c r="H82" s="38"/>
      <c r="I82" s="38"/>
      <c r="J82" s="154">
        <f>BK82</f>
        <v>7550</v>
      </c>
      <c r="K82" s="38"/>
      <c r="L82" s="41"/>
      <c r="M82" s="73"/>
      <c r="N82" s="155"/>
      <c r="O82" s="74"/>
      <c r="P82" s="156">
        <f>P83+P87</f>
        <v>0</v>
      </c>
      <c r="Q82" s="74"/>
      <c r="R82" s="156">
        <f>R83+R87</f>
        <v>0</v>
      </c>
      <c r="S82" s="74"/>
      <c r="T82" s="157">
        <f>T83+T87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9" t="s">
        <v>69</v>
      </c>
      <c r="AU82" s="19" t="s">
        <v>109</v>
      </c>
      <c r="BK82" s="158">
        <f>BK83+BK87</f>
        <v>7550</v>
      </c>
    </row>
    <row r="83" spans="1:65" s="12" customFormat="1" ht="25.95" customHeight="1">
      <c r="B83" s="159"/>
      <c r="C83" s="160"/>
      <c r="D83" s="161" t="s">
        <v>69</v>
      </c>
      <c r="E83" s="162" t="s">
        <v>245</v>
      </c>
      <c r="F83" s="162" t="s">
        <v>246</v>
      </c>
      <c r="G83" s="160"/>
      <c r="H83" s="160"/>
      <c r="I83" s="163"/>
      <c r="J83" s="164">
        <f>BK83</f>
        <v>5800</v>
      </c>
      <c r="K83" s="160"/>
      <c r="L83" s="165"/>
      <c r="M83" s="166"/>
      <c r="N83" s="167"/>
      <c r="O83" s="167"/>
      <c r="P83" s="168">
        <f>P84</f>
        <v>0</v>
      </c>
      <c r="Q83" s="167"/>
      <c r="R83" s="168">
        <f>R84</f>
        <v>0</v>
      </c>
      <c r="S83" s="167"/>
      <c r="T83" s="169">
        <f>T84</f>
        <v>0</v>
      </c>
      <c r="AR83" s="170" t="s">
        <v>80</v>
      </c>
      <c r="AT83" s="171" t="s">
        <v>69</v>
      </c>
      <c r="AU83" s="171" t="s">
        <v>70</v>
      </c>
      <c r="AY83" s="170" t="s">
        <v>133</v>
      </c>
      <c r="BK83" s="172">
        <f>BK84</f>
        <v>5800</v>
      </c>
    </row>
    <row r="84" spans="1:65" s="12" customFormat="1" ht="22.8" customHeight="1">
      <c r="B84" s="159"/>
      <c r="C84" s="160"/>
      <c r="D84" s="161" t="s">
        <v>69</v>
      </c>
      <c r="E84" s="173" t="s">
        <v>1206</v>
      </c>
      <c r="F84" s="173" t="s">
        <v>1207</v>
      </c>
      <c r="G84" s="160"/>
      <c r="H84" s="160"/>
      <c r="I84" s="163"/>
      <c r="J84" s="174">
        <f>BK84</f>
        <v>5800</v>
      </c>
      <c r="K84" s="160"/>
      <c r="L84" s="165"/>
      <c r="M84" s="166"/>
      <c r="N84" s="167"/>
      <c r="O84" s="167"/>
      <c r="P84" s="168">
        <f>SUM(P85:P86)</f>
        <v>0</v>
      </c>
      <c r="Q84" s="167"/>
      <c r="R84" s="168">
        <f>SUM(R85:R86)</f>
        <v>0</v>
      </c>
      <c r="S84" s="167"/>
      <c r="T84" s="169">
        <f>SUM(T85:T86)</f>
        <v>0</v>
      </c>
      <c r="AR84" s="170" t="s">
        <v>80</v>
      </c>
      <c r="AT84" s="171" t="s">
        <v>69</v>
      </c>
      <c r="AU84" s="171" t="s">
        <v>78</v>
      </c>
      <c r="AY84" s="170" t="s">
        <v>133</v>
      </c>
      <c r="BK84" s="172">
        <f>SUM(BK85:BK86)</f>
        <v>5800</v>
      </c>
    </row>
    <row r="85" spans="1:65" s="2" customFormat="1" ht="16.5" customHeight="1">
      <c r="A85" s="36"/>
      <c r="B85" s="37"/>
      <c r="C85" s="175" t="s">
        <v>78</v>
      </c>
      <c r="D85" s="175" t="s">
        <v>136</v>
      </c>
      <c r="E85" s="176" t="s">
        <v>1208</v>
      </c>
      <c r="F85" s="177" t="s">
        <v>1209</v>
      </c>
      <c r="G85" s="178" t="s">
        <v>1073</v>
      </c>
      <c r="H85" s="179">
        <v>1</v>
      </c>
      <c r="I85" s="180">
        <v>5800</v>
      </c>
      <c r="J85" s="181">
        <f>ROUND(I85*H85,2)</f>
        <v>5800</v>
      </c>
      <c r="K85" s="177" t="s">
        <v>19</v>
      </c>
      <c r="L85" s="41"/>
      <c r="M85" s="182" t="s">
        <v>19</v>
      </c>
      <c r="N85" s="183" t="s">
        <v>41</v>
      </c>
      <c r="O85" s="66"/>
      <c r="P85" s="184">
        <f>O85*H85</f>
        <v>0</v>
      </c>
      <c r="Q85" s="184">
        <v>0</v>
      </c>
      <c r="R85" s="184">
        <f>Q85*H85</f>
        <v>0</v>
      </c>
      <c r="S85" s="184">
        <v>0</v>
      </c>
      <c r="T85" s="185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86" t="s">
        <v>252</v>
      </c>
      <c r="AT85" s="186" t="s">
        <v>136</v>
      </c>
      <c r="AU85" s="186" t="s">
        <v>80</v>
      </c>
      <c r="AY85" s="19" t="s">
        <v>133</v>
      </c>
      <c r="BE85" s="187">
        <f>IF(N85="základní",J85,0)</f>
        <v>5800</v>
      </c>
      <c r="BF85" s="187">
        <f>IF(N85="snížená",J85,0)</f>
        <v>0</v>
      </c>
      <c r="BG85" s="187">
        <f>IF(N85="zákl. přenesená",J85,0)</f>
        <v>0</v>
      </c>
      <c r="BH85" s="187">
        <f>IF(N85="sníž. přenesená",J85,0)</f>
        <v>0</v>
      </c>
      <c r="BI85" s="187">
        <f>IF(N85="nulová",J85,0)</f>
        <v>0</v>
      </c>
      <c r="BJ85" s="19" t="s">
        <v>78</v>
      </c>
      <c r="BK85" s="187">
        <f>ROUND(I85*H85,2)</f>
        <v>5800</v>
      </c>
      <c r="BL85" s="19" t="s">
        <v>252</v>
      </c>
      <c r="BM85" s="186" t="s">
        <v>1210</v>
      </c>
    </row>
    <row r="86" spans="1:65" s="2" customFormat="1">
      <c r="A86" s="36"/>
      <c r="B86" s="37"/>
      <c r="C86" s="38"/>
      <c r="D86" s="188" t="s">
        <v>143</v>
      </c>
      <c r="E86" s="38"/>
      <c r="F86" s="189" t="s">
        <v>1209</v>
      </c>
      <c r="G86" s="38"/>
      <c r="H86" s="38"/>
      <c r="I86" s="190"/>
      <c r="J86" s="38"/>
      <c r="K86" s="38"/>
      <c r="L86" s="41"/>
      <c r="M86" s="191"/>
      <c r="N86" s="192"/>
      <c r="O86" s="66"/>
      <c r="P86" s="66"/>
      <c r="Q86" s="66"/>
      <c r="R86" s="66"/>
      <c r="S86" s="66"/>
      <c r="T86" s="67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9" t="s">
        <v>143</v>
      </c>
      <c r="AU86" s="19" t="s">
        <v>80</v>
      </c>
    </row>
    <row r="87" spans="1:65" s="12" customFormat="1" ht="25.95" customHeight="1">
      <c r="B87" s="159"/>
      <c r="C87" s="160"/>
      <c r="D87" s="161" t="s">
        <v>69</v>
      </c>
      <c r="E87" s="162" t="s">
        <v>1050</v>
      </c>
      <c r="F87" s="162" t="s">
        <v>1051</v>
      </c>
      <c r="G87" s="160"/>
      <c r="H87" s="160"/>
      <c r="I87" s="163"/>
      <c r="J87" s="164">
        <f>BK87</f>
        <v>1750</v>
      </c>
      <c r="K87" s="160"/>
      <c r="L87" s="165"/>
      <c r="M87" s="166"/>
      <c r="N87" s="167"/>
      <c r="O87" s="167"/>
      <c r="P87" s="168">
        <f>SUM(P88:P90)</f>
        <v>0</v>
      </c>
      <c r="Q87" s="167"/>
      <c r="R87" s="168">
        <f>SUM(R88:R90)</f>
        <v>0</v>
      </c>
      <c r="S87" s="167"/>
      <c r="T87" s="169">
        <f>SUM(T88:T90)</f>
        <v>0</v>
      </c>
      <c r="AR87" s="170" t="s">
        <v>141</v>
      </c>
      <c r="AT87" s="171" t="s">
        <v>69</v>
      </c>
      <c r="AU87" s="171" t="s">
        <v>70</v>
      </c>
      <c r="AY87" s="170" t="s">
        <v>133</v>
      </c>
      <c r="BK87" s="172">
        <f>SUM(BK88:BK90)</f>
        <v>1750</v>
      </c>
    </row>
    <row r="88" spans="1:65" s="2" customFormat="1" ht="16.5" customHeight="1">
      <c r="A88" s="36"/>
      <c r="B88" s="37"/>
      <c r="C88" s="175" t="s">
        <v>80</v>
      </c>
      <c r="D88" s="175" t="s">
        <v>136</v>
      </c>
      <c r="E88" s="176" t="s">
        <v>1052</v>
      </c>
      <c r="F88" s="177" t="s">
        <v>1053</v>
      </c>
      <c r="G88" s="178" t="s">
        <v>1045</v>
      </c>
      <c r="H88" s="179">
        <v>5</v>
      </c>
      <c r="I88" s="180">
        <v>350</v>
      </c>
      <c r="J88" s="181">
        <f>ROUND(I88*H88,2)</f>
        <v>1750</v>
      </c>
      <c r="K88" s="177" t="s">
        <v>140</v>
      </c>
      <c r="L88" s="41"/>
      <c r="M88" s="182" t="s">
        <v>19</v>
      </c>
      <c r="N88" s="183" t="s">
        <v>41</v>
      </c>
      <c r="O88" s="66"/>
      <c r="P88" s="184">
        <f>O88*H88</f>
        <v>0</v>
      </c>
      <c r="Q88" s="184">
        <v>0</v>
      </c>
      <c r="R88" s="184">
        <f>Q88*H88</f>
        <v>0</v>
      </c>
      <c r="S88" s="184">
        <v>0</v>
      </c>
      <c r="T88" s="185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86" t="s">
        <v>1054</v>
      </c>
      <c r="AT88" s="186" t="s">
        <v>136</v>
      </c>
      <c r="AU88" s="186" t="s">
        <v>78</v>
      </c>
      <c r="AY88" s="19" t="s">
        <v>133</v>
      </c>
      <c r="BE88" s="187">
        <f>IF(N88="základní",J88,0)</f>
        <v>1750</v>
      </c>
      <c r="BF88" s="187">
        <f>IF(N88="snížená",J88,0)</f>
        <v>0</v>
      </c>
      <c r="BG88" s="187">
        <f>IF(N88="zákl. přenesená",J88,0)</f>
        <v>0</v>
      </c>
      <c r="BH88" s="187">
        <f>IF(N88="sníž. přenesená",J88,0)</f>
        <v>0</v>
      </c>
      <c r="BI88" s="187">
        <f>IF(N88="nulová",J88,0)</f>
        <v>0</v>
      </c>
      <c r="BJ88" s="19" t="s">
        <v>78</v>
      </c>
      <c r="BK88" s="187">
        <f>ROUND(I88*H88,2)</f>
        <v>1750</v>
      </c>
      <c r="BL88" s="19" t="s">
        <v>1054</v>
      </c>
      <c r="BM88" s="186" t="s">
        <v>1211</v>
      </c>
    </row>
    <row r="89" spans="1:65" s="2" customFormat="1">
      <c r="A89" s="36"/>
      <c r="B89" s="37"/>
      <c r="C89" s="38"/>
      <c r="D89" s="188" t="s">
        <v>143</v>
      </c>
      <c r="E89" s="38"/>
      <c r="F89" s="189" t="s">
        <v>1056</v>
      </c>
      <c r="G89" s="38"/>
      <c r="H89" s="38"/>
      <c r="I89" s="190"/>
      <c r="J89" s="38"/>
      <c r="K89" s="38"/>
      <c r="L89" s="41"/>
      <c r="M89" s="191"/>
      <c r="N89" s="192"/>
      <c r="O89" s="66"/>
      <c r="P89" s="66"/>
      <c r="Q89" s="66"/>
      <c r="R89" s="66"/>
      <c r="S89" s="66"/>
      <c r="T89" s="67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143</v>
      </c>
      <c r="AU89" s="19" t="s">
        <v>78</v>
      </c>
    </row>
    <row r="90" spans="1:65" s="2" customFormat="1">
      <c r="A90" s="36"/>
      <c r="B90" s="37"/>
      <c r="C90" s="38"/>
      <c r="D90" s="193" t="s">
        <v>145</v>
      </c>
      <c r="E90" s="38"/>
      <c r="F90" s="194" t="s">
        <v>1057</v>
      </c>
      <c r="G90" s="38"/>
      <c r="H90" s="38"/>
      <c r="I90" s="190"/>
      <c r="J90" s="38"/>
      <c r="K90" s="38"/>
      <c r="L90" s="41"/>
      <c r="M90" s="241"/>
      <c r="N90" s="242"/>
      <c r="O90" s="243"/>
      <c r="P90" s="243"/>
      <c r="Q90" s="243"/>
      <c r="R90" s="243"/>
      <c r="S90" s="243"/>
      <c r="T90" s="244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9" t="s">
        <v>145</v>
      </c>
      <c r="AU90" s="19" t="s">
        <v>78</v>
      </c>
    </row>
    <row r="91" spans="1:65" s="2" customFormat="1" ht="6.9" customHeight="1">
      <c r="A91" s="36"/>
      <c r="B91" s="49"/>
      <c r="C91" s="50"/>
      <c r="D91" s="50"/>
      <c r="E91" s="50"/>
      <c r="F91" s="50"/>
      <c r="G91" s="50"/>
      <c r="H91" s="50"/>
      <c r="I91" s="50"/>
      <c r="J91" s="50"/>
      <c r="K91" s="50"/>
      <c r="L91" s="41"/>
      <c r="M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</sheetData>
  <sheetProtection algorithmName="SHA-512" hashValue="897uZx6dgyyUvTVNsSBvyYmL6sQl3HlAsv3AC9cI/ORwTYt0FCtSQ+Pe6pNgliepyBeaQpoOi1wgz06kvlwH0A==" saltValue="U0gu20dBgK2B02IKduD+bCo1N7gziyWoi5WQt4aFpDnH5xz4lVgemK9UcRuOscn/FN+4paxcihW+ZqMNQz1pbg==" spinCount="100000" sheet="1" objects="1" scenarios="1" formatColumns="0" formatRows="0" autoFilter="0"/>
  <autoFilter ref="C81:K90" xr:uid="{00000000-0009-0000-0000-000005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90" r:id="rId1" xr:uid="{00000000-0004-0000-05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12"/>
  <sheetViews>
    <sheetView showGridLines="0" topLeftCell="A79" workbookViewId="0">
      <selection activeCell="V107" sqref="V107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9" t="s">
        <v>95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80</v>
      </c>
    </row>
    <row r="4" spans="1:46" s="1" customFormat="1" ht="24.9" customHeight="1">
      <c r="B4" s="22"/>
      <c r="D4" s="105" t="s">
        <v>103</v>
      </c>
      <c r="L4" s="22"/>
      <c r="M4" s="106" t="s">
        <v>10</v>
      </c>
      <c r="AT4" s="19" t="s">
        <v>4</v>
      </c>
    </row>
    <row r="5" spans="1:46" s="1" customFormat="1" ht="6.9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81" t="str">
        <f>'Rekapitulace stavby'!K6</f>
        <v>Rekonstrukce školní jídelny - výdejny - Gymnázium Polička</v>
      </c>
      <c r="F7" s="382"/>
      <c r="G7" s="382"/>
      <c r="H7" s="382"/>
      <c r="L7" s="22"/>
    </row>
    <row r="8" spans="1:46" s="2" customFormat="1" ht="12" customHeight="1">
      <c r="A8" s="36"/>
      <c r="B8" s="41"/>
      <c r="C8" s="36"/>
      <c r="D8" s="107" t="s">
        <v>104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3" t="s">
        <v>1212</v>
      </c>
      <c r="F9" s="384"/>
      <c r="G9" s="384"/>
      <c r="H9" s="384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>
        <f>'Rekapitulace stavby'!AN8</f>
        <v>45947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8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24</v>
      </c>
      <c r="E14" s="36"/>
      <c r="F14" s="36"/>
      <c r="G14" s="36"/>
      <c r="H14" s="36"/>
      <c r="I14" s="107" t="s">
        <v>25</v>
      </c>
      <c r="J14" s="109" t="s">
        <v>19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26</v>
      </c>
      <c r="F15" s="36"/>
      <c r="G15" s="36"/>
      <c r="H15" s="36"/>
      <c r="I15" s="107" t="s">
        <v>27</v>
      </c>
      <c r="J15" s="109" t="s">
        <v>19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28</v>
      </c>
      <c r="E17" s="36"/>
      <c r="F17" s="36"/>
      <c r="G17" s="36"/>
      <c r="H17" s="36"/>
      <c r="I17" s="107" t="s">
        <v>25</v>
      </c>
      <c r="J17" s="32" t="str">
        <f>'Rekapitulace stavby'!AN13</f>
        <v>06544754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5" t="str">
        <f>'Rekapitulace stavby'!E14</f>
        <v xml:space="preserve">TSM Design s.r.o. , Srnská 46, Hlinsko 539 01 </v>
      </c>
      <c r="F18" s="386"/>
      <c r="G18" s="386"/>
      <c r="H18" s="386"/>
      <c r="I18" s="107" t="s">
        <v>27</v>
      </c>
      <c r="J18" s="32" t="str">
        <f>'Rekapitulace stavby'!AN14</f>
        <v>CZ06544754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29</v>
      </c>
      <c r="E20" s="36"/>
      <c r="F20" s="36"/>
      <c r="G20" s="36"/>
      <c r="H20" s="36"/>
      <c r="I20" s="107" t="s">
        <v>25</v>
      </c>
      <c r="J20" s="109" t="s">
        <v>19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30</v>
      </c>
      <c r="F21" s="36"/>
      <c r="G21" s="36"/>
      <c r="H21" s="36"/>
      <c r="I21" s="107" t="s">
        <v>27</v>
      </c>
      <c r="J21" s="109" t="s">
        <v>19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32</v>
      </c>
      <c r="E23" s="36"/>
      <c r="F23" s="36"/>
      <c r="G23" s="36"/>
      <c r="H23" s="36"/>
      <c r="I23" s="107" t="s">
        <v>25</v>
      </c>
      <c r="J23" s="109" t="str">
        <f>IF('Rekapitulace stavby'!AN19="","",'Rekapitulace stavby'!AN19)</f>
        <v/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tr">
        <f>IF('Rekapitulace stavby'!E20="","",'Rekapitulace stavby'!E20)</f>
        <v xml:space="preserve"> </v>
      </c>
      <c r="F24" s="36"/>
      <c r="G24" s="36"/>
      <c r="H24" s="36"/>
      <c r="I24" s="107" t="s">
        <v>27</v>
      </c>
      <c r="J24" s="109" t="str">
        <f>IF('Rekapitulace stavby'!AN20="","",'Rekapitulace stavby'!AN20)</f>
        <v/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34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7" t="s">
        <v>19</v>
      </c>
      <c r="F27" s="387"/>
      <c r="G27" s="387"/>
      <c r="H27" s="387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36</v>
      </c>
      <c r="E30" s="36"/>
      <c r="F30" s="36"/>
      <c r="G30" s="36"/>
      <c r="H30" s="36"/>
      <c r="I30" s="36"/>
      <c r="J30" s="116">
        <f>ROUND(J81, 2)</f>
        <v>54590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7" t="s">
        <v>38</v>
      </c>
      <c r="G32" s="36"/>
      <c r="H32" s="36"/>
      <c r="I32" s="117" t="s">
        <v>37</v>
      </c>
      <c r="J32" s="117" t="s">
        <v>39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18" t="s">
        <v>40</v>
      </c>
      <c r="E33" s="107" t="s">
        <v>41</v>
      </c>
      <c r="F33" s="119">
        <f>ROUND((SUM(BE81:BE111)),  2)</f>
        <v>54590</v>
      </c>
      <c r="G33" s="36"/>
      <c r="H33" s="36"/>
      <c r="I33" s="120">
        <v>0.21</v>
      </c>
      <c r="J33" s="119">
        <f>ROUND(((SUM(BE81:BE111))*I33),  2)</f>
        <v>11463.9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07" t="s">
        <v>42</v>
      </c>
      <c r="F34" s="119">
        <f>ROUND((SUM(BF81:BF111)),  2)</f>
        <v>0</v>
      </c>
      <c r="G34" s="36"/>
      <c r="H34" s="36"/>
      <c r="I34" s="120">
        <v>0.12</v>
      </c>
      <c r="J34" s="119">
        <f>ROUND(((SUM(BF81:BF111))*I34),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07" t="s">
        <v>43</v>
      </c>
      <c r="F35" s="119">
        <f>ROUND((SUM(BG81:BG111)),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07" t="s">
        <v>44</v>
      </c>
      <c r="F36" s="119">
        <f>ROUND((SUM(BH81:BH111)),  2)</f>
        <v>0</v>
      </c>
      <c r="G36" s="36"/>
      <c r="H36" s="36"/>
      <c r="I36" s="120">
        <v>0.12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7" t="s">
        <v>45</v>
      </c>
      <c r="F37" s="119">
        <f>ROUND((SUM(BI81:BI111)),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46</v>
      </c>
      <c r="E39" s="123"/>
      <c r="F39" s="123"/>
      <c r="G39" s="124" t="s">
        <v>47</v>
      </c>
      <c r="H39" s="125" t="s">
        <v>48</v>
      </c>
      <c r="I39" s="123"/>
      <c r="J39" s="126">
        <f>SUM(J30:J37)</f>
        <v>66053.899999999994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" customHeight="1">
      <c r="A45" s="36"/>
      <c r="B45" s="37"/>
      <c r="C45" s="25" t="s">
        <v>106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9" t="str">
        <f>E7</f>
        <v>Rekonstrukce školní jídelny - výdejny - Gymnázium Polička</v>
      </c>
      <c r="F48" s="380"/>
      <c r="G48" s="380"/>
      <c r="H48" s="380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104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0" t="str">
        <f>E9</f>
        <v>SO 01.6 - UT</v>
      </c>
      <c r="F50" s="378"/>
      <c r="G50" s="378"/>
      <c r="H50" s="378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Polička</v>
      </c>
      <c r="G52" s="38"/>
      <c r="H52" s="38"/>
      <c r="I52" s="31" t="s">
        <v>23</v>
      </c>
      <c r="J52" s="61">
        <f>IF(J12="","",J12)</f>
        <v>45947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40.049999999999997" customHeight="1">
      <c r="A54" s="36"/>
      <c r="B54" s="37"/>
      <c r="C54" s="31" t="s">
        <v>24</v>
      </c>
      <c r="D54" s="38"/>
      <c r="E54" s="38"/>
      <c r="F54" s="29" t="str">
        <f>E15</f>
        <v>Gymnázium Polička, nábř.Svobody 306,572 01 Polička</v>
      </c>
      <c r="G54" s="38"/>
      <c r="H54" s="38"/>
      <c r="I54" s="31" t="s">
        <v>29</v>
      </c>
      <c r="J54" s="34" t="str">
        <f>E21</f>
        <v xml:space="preserve">KALVODA &amp; KOSNAR ARCHITEKTI 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15" customHeight="1">
      <c r="A55" s="36"/>
      <c r="B55" s="37"/>
      <c r="C55" s="31" t="s">
        <v>28</v>
      </c>
      <c r="D55" s="38"/>
      <c r="E55" s="38"/>
      <c r="F55" s="29" t="str">
        <f>IF(E18="","",E18)</f>
        <v xml:space="preserve">TSM Design s.r.o. , Srnská 46, Hlinsko 539 01 </v>
      </c>
      <c r="G55" s="38"/>
      <c r="H55" s="38"/>
      <c r="I55" s="31" t="s">
        <v>32</v>
      </c>
      <c r="J55" s="34" t="str">
        <f>E24</f>
        <v xml:space="preserve"> 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107</v>
      </c>
      <c r="D57" s="133"/>
      <c r="E57" s="133"/>
      <c r="F57" s="133"/>
      <c r="G57" s="133"/>
      <c r="H57" s="133"/>
      <c r="I57" s="133"/>
      <c r="J57" s="134" t="s">
        <v>108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8" customHeight="1">
      <c r="A59" s="36"/>
      <c r="B59" s="37"/>
      <c r="C59" s="135" t="s">
        <v>68</v>
      </c>
      <c r="D59" s="38"/>
      <c r="E59" s="38"/>
      <c r="F59" s="38"/>
      <c r="G59" s="38"/>
      <c r="H59" s="38"/>
      <c r="I59" s="38"/>
      <c r="J59" s="79">
        <f>J81</f>
        <v>54590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109</v>
      </c>
    </row>
    <row r="60" spans="1:47" s="9" customFormat="1" ht="24.9" customHeight="1">
      <c r="B60" s="136"/>
      <c r="C60" s="137"/>
      <c r="D60" s="138" t="s">
        <v>113</v>
      </c>
      <c r="E60" s="139"/>
      <c r="F60" s="139"/>
      <c r="G60" s="139"/>
      <c r="H60" s="139"/>
      <c r="I60" s="139"/>
      <c r="J60" s="140">
        <f>J82</f>
        <v>54590</v>
      </c>
      <c r="K60" s="137"/>
      <c r="L60" s="141"/>
    </row>
    <row r="61" spans="1:47" s="10" customFormat="1" ht="19.95" customHeight="1">
      <c r="B61" s="142"/>
      <c r="C61" s="143"/>
      <c r="D61" s="144" t="s">
        <v>1213</v>
      </c>
      <c r="E61" s="145"/>
      <c r="F61" s="145"/>
      <c r="G61" s="145"/>
      <c r="H61" s="145"/>
      <c r="I61" s="145"/>
      <c r="J61" s="146">
        <f>J83</f>
        <v>54590</v>
      </c>
      <c r="K61" s="143"/>
      <c r="L61" s="147"/>
    </row>
    <row r="62" spans="1:47" s="2" customFormat="1" ht="21.7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08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6.9" customHeight="1">
      <c r="A63" s="36"/>
      <c r="B63" s="49"/>
      <c r="C63" s="50"/>
      <c r="D63" s="50"/>
      <c r="E63" s="50"/>
      <c r="F63" s="50"/>
      <c r="G63" s="50"/>
      <c r="H63" s="50"/>
      <c r="I63" s="50"/>
      <c r="J63" s="50"/>
      <c r="K63" s="50"/>
      <c r="L63" s="108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pans="1:31" s="2" customFormat="1" ht="6.9" customHeight="1">
      <c r="A67" s="36"/>
      <c r="B67" s="51"/>
      <c r="C67" s="52"/>
      <c r="D67" s="52"/>
      <c r="E67" s="52"/>
      <c r="F67" s="52"/>
      <c r="G67" s="52"/>
      <c r="H67" s="52"/>
      <c r="I67" s="52"/>
      <c r="J67" s="52"/>
      <c r="K67" s="52"/>
      <c r="L67" s="10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31" s="2" customFormat="1" ht="24.9" customHeight="1">
      <c r="A68" s="36"/>
      <c r="B68" s="37"/>
      <c r="C68" s="25" t="s">
        <v>118</v>
      </c>
      <c r="D68" s="38"/>
      <c r="E68" s="38"/>
      <c r="F68" s="38"/>
      <c r="G68" s="38"/>
      <c r="H68" s="38"/>
      <c r="I68" s="38"/>
      <c r="J68" s="38"/>
      <c r="K68" s="38"/>
      <c r="L68" s="10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6.9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0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12" customHeight="1">
      <c r="A70" s="36"/>
      <c r="B70" s="37"/>
      <c r="C70" s="31" t="s">
        <v>16</v>
      </c>
      <c r="D70" s="38"/>
      <c r="E70" s="38"/>
      <c r="F70" s="38"/>
      <c r="G70" s="38"/>
      <c r="H70" s="38"/>
      <c r="I70" s="38"/>
      <c r="J70" s="38"/>
      <c r="K70" s="38"/>
      <c r="L70" s="10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16.5" customHeight="1">
      <c r="A71" s="36"/>
      <c r="B71" s="37"/>
      <c r="C71" s="38"/>
      <c r="D71" s="38"/>
      <c r="E71" s="379" t="str">
        <f>E7</f>
        <v>Rekonstrukce školní jídelny - výdejny - Gymnázium Polička</v>
      </c>
      <c r="F71" s="380"/>
      <c r="G71" s="380"/>
      <c r="H71" s="380"/>
      <c r="I71" s="38"/>
      <c r="J71" s="38"/>
      <c r="K71" s="38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12" customHeight="1">
      <c r="A72" s="36"/>
      <c r="B72" s="37"/>
      <c r="C72" s="31" t="s">
        <v>104</v>
      </c>
      <c r="D72" s="38"/>
      <c r="E72" s="38"/>
      <c r="F72" s="38"/>
      <c r="G72" s="38"/>
      <c r="H72" s="38"/>
      <c r="I72" s="38"/>
      <c r="J72" s="38"/>
      <c r="K72" s="38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6.5" customHeight="1">
      <c r="A73" s="36"/>
      <c r="B73" s="37"/>
      <c r="C73" s="38"/>
      <c r="D73" s="38"/>
      <c r="E73" s="360" t="str">
        <f>E9</f>
        <v>SO 01.6 - UT</v>
      </c>
      <c r="F73" s="378"/>
      <c r="G73" s="378"/>
      <c r="H73" s="378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21</v>
      </c>
      <c r="D75" s="38"/>
      <c r="E75" s="38"/>
      <c r="F75" s="29" t="str">
        <f>F12</f>
        <v>Polička</v>
      </c>
      <c r="G75" s="38"/>
      <c r="H75" s="38"/>
      <c r="I75" s="31" t="s">
        <v>23</v>
      </c>
      <c r="J75" s="61">
        <f>IF(J12="","",J12)</f>
        <v>45947</v>
      </c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40.049999999999997" customHeight="1">
      <c r="A77" s="36"/>
      <c r="B77" s="37"/>
      <c r="C77" s="31" t="s">
        <v>24</v>
      </c>
      <c r="D77" s="38"/>
      <c r="E77" s="38"/>
      <c r="F77" s="29" t="str">
        <f>E15</f>
        <v>Gymnázium Polička, nábř.Svobody 306,572 01 Polička</v>
      </c>
      <c r="G77" s="38"/>
      <c r="H77" s="38"/>
      <c r="I77" s="31" t="s">
        <v>29</v>
      </c>
      <c r="J77" s="34" t="str">
        <f>E21</f>
        <v xml:space="preserve">KALVODA &amp; KOSNAR ARCHITEKTI </v>
      </c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5.15" customHeight="1">
      <c r="A78" s="36"/>
      <c r="B78" s="37"/>
      <c r="C78" s="31" t="s">
        <v>28</v>
      </c>
      <c r="D78" s="38"/>
      <c r="E78" s="38"/>
      <c r="F78" s="29" t="str">
        <f>IF(E18="","",E18)</f>
        <v xml:space="preserve">TSM Design s.r.o. , Srnská 46, Hlinsko 539 01 </v>
      </c>
      <c r="G78" s="38"/>
      <c r="H78" s="38"/>
      <c r="I78" s="31" t="s">
        <v>32</v>
      </c>
      <c r="J78" s="34" t="str">
        <f>E24</f>
        <v xml:space="preserve"> </v>
      </c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0.3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11" customFormat="1" ht="29.25" customHeight="1">
      <c r="A80" s="148"/>
      <c r="B80" s="149"/>
      <c r="C80" s="150" t="s">
        <v>119</v>
      </c>
      <c r="D80" s="151" t="s">
        <v>55</v>
      </c>
      <c r="E80" s="151" t="s">
        <v>51</v>
      </c>
      <c r="F80" s="151" t="s">
        <v>52</v>
      </c>
      <c r="G80" s="151" t="s">
        <v>120</v>
      </c>
      <c r="H80" s="151" t="s">
        <v>121</v>
      </c>
      <c r="I80" s="151" t="s">
        <v>122</v>
      </c>
      <c r="J80" s="151" t="s">
        <v>108</v>
      </c>
      <c r="K80" s="152" t="s">
        <v>123</v>
      </c>
      <c r="L80" s="153"/>
      <c r="M80" s="70" t="s">
        <v>19</v>
      </c>
      <c r="N80" s="71" t="s">
        <v>40</v>
      </c>
      <c r="O80" s="71" t="s">
        <v>124</v>
      </c>
      <c r="P80" s="71" t="s">
        <v>125</v>
      </c>
      <c r="Q80" s="71" t="s">
        <v>126</v>
      </c>
      <c r="R80" s="71" t="s">
        <v>127</v>
      </c>
      <c r="S80" s="71" t="s">
        <v>128</v>
      </c>
      <c r="T80" s="72" t="s">
        <v>129</v>
      </c>
      <c r="U80" s="148"/>
      <c r="V80" s="148"/>
      <c r="W80" s="148"/>
      <c r="X80" s="148"/>
      <c r="Y80" s="148"/>
      <c r="Z80" s="148"/>
      <c r="AA80" s="148"/>
      <c r="AB80" s="148"/>
      <c r="AC80" s="148"/>
      <c r="AD80" s="148"/>
      <c r="AE80" s="148"/>
    </row>
    <row r="81" spans="1:65" s="2" customFormat="1" ht="22.8" customHeight="1">
      <c r="A81" s="36"/>
      <c r="B81" s="37"/>
      <c r="C81" s="77" t="s">
        <v>130</v>
      </c>
      <c r="D81" s="38"/>
      <c r="E81" s="38"/>
      <c r="F81" s="38"/>
      <c r="G81" s="38"/>
      <c r="H81" s="38"/>
      <c r="I81" s="38"/>
      <c r="J81" s="154">
        <f>BK81</f>
        <v>54590</v>
      </c>
      <c r="K81" s="38"/>
      <c r="L81" s="41"/>
      <c r="M81" s="73"/>
      <c r="N81" s="155"/>
      <c r="O81" s="74"/>
      <c r="P81" s="156">
        <f>P82</f>
        <v>0</v>
      </c>
      <c r="Q81" s="74"/>
      <c r="R81" s="156">
        <f>R82</f>
        <v>6.2999999999999992E-4</v>
      </c>
      <c r="S81" s="74"/>
      <c r="T81" s="157">
        <f>T82</f>
        <v>0.2142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9" t="s">
        <v>69</v>
      </c>
      <c r="AU81" s="19" t="s">
        <v>109</v>
      </c>
      <c r="BK81" s="158">
        <f>BK82</f>
        <v>54590</v>
      </c>
    </row>
    <row r="82" spans="1:65" s="12" customFormat="1" ht="25.95" customHeight="1">
      <c r="B82" s="159"/>
      <c r="C82" s="160"/>
      <c r="D82" s="161" t="s">
        <v>69</v>
      </c>
      <c r="E82" s="162" t="s">
        <v>245</v>
      </c>
      <c r="F82" s="162" t="s">
        <v>246</v>
      </c>
      <c r="G82" s="160"/>
      <c r="H82" s="160"/>
      <c r="I82" s="163"/>
      <c r="J82" s="164">
        <f>BK82</f>
        <v>54590</v>
      </c>
      <c r="K82" s="160"/>
      <c r="L82" s="165"/>
      <c r="M82" s="166"/>
      <c r="N82" s="167"/>
      <c r="O82" s="167"/>
      <c r="P82" s="168">
        <f>P83</f>
        <v>0</v>
      </c>
      <c r="Q82" s="167"/>
      <c r="R82" s="168">
        <f>R83</f>
        <v>6.2999999999999992E-4</v>
      </c>
      <c r="S82" s="167"/>
      <c r="T82" s="169">
        <f>T83</f>
        <v>0.2142</v>
      </c>
      <c r="AR82" s="170" t="s">
        <v>80</v>
      </c>
      <c r="AT82" s="171" t="s">
        <v>69</v>
      </c>
      <c r="AU82" s="171" t="s">
        <v>70</v>
      </c>
      <c r="AY82" s="170" t="s">
        <v>133</v>
      </c>
      <c r="BK82" s="172">
        <f>BK83</f>
        <v>54590</v>
      </c>
    </row>
    <row r="83" spans="1:65" s="12" customFormat="1" ht="22.8" customHeight="1">
      <c r="B83" s="159"/>
      <c r="C83" s="160"/>
      <c r="D83" s="161" t="s">
        <v>69</v>
      </c>
      <c r="E83" s="173" t="s">
        <v>1214</v>
      </c>
      <c r="F83" s="173" t="s">
        <v>1215</v>
      </c>
      <c r="G83" s="160"/>
      <c r="H83" s="160"/>
      <c r="I83" s="163"/>
      <c r="J83" s="174">
        <f>BK83</f>
        <v>54590</v>
      </c>
      <c r="K83" s="160"/>
      <c r="L83" s="165"/>
      <c r="M83" s="166"/>
      <c r="N83" s="167"/>
      <c r="O83" s="167"/>
      <c r="P83" s="168">
        <f>SUM(P84:P111)</f>
        <v>0</v>
      </c>
      <c r="Q83" s="167"/>
      <c r="R83" s="168">
        <f>SUM(R84:R111)</f>
        <v>6.2999999999999992E-4</v>
      </c>
      <c r="S83" s="167"/>
      <c r="T83" s="169">
        <f>SUM(T84:T111)</f>
        <v>0.2142</v>
      </c>
      <c r="AR83" s="170" t="s">
        <v>80</v>
      </c>
      <c r="AT83" s="171" t="s">
        <v>69</v>
      </c>
      <c r="AU83" s="171" t="s">
        <v>78</v>
      </c>
      <c r="AY83" s="170" t="s">
        <v>133</v>
      </c>
      <c r="BK83" s="172">
        <f>SUM(BK84:BK111)</f>
        <v>54590</v>
      </c>
    </row>
    <row r="84" spans="1:65" s="2" customFormat="1" ht="16.5" customHeight="1">
      <c r="A84" s="36"/>
      <c r="B84" s="37"/>
      <c r="C84" s="175" t="s">
        <v>78</v>
      </c>
      <c r="D84" s="175" t="s">
        <v>136</v>
      </c>
      <c r="E84" s="176" t="s">
        <v>1216</v>
      </c>
      <c r="F84" s="177" t="s">
        <v>1217</v>
      </c>
      <c r="G84" s="178" t="s">
        <v>458</v>
      </c>
      <c r="H84" s="179">
        <v>9</v>
      </c>
      <c r="I84" s="180">
        <v>2000</v>
      </c>
      <c r="J84" s="181">
        <f>ROUND(I84*H84,2)</f>
        <v>18000</v>
      </c>
      <c r="K84" s="177" t="s">
        <v>140</v>
      </c>
      <c r="L84" s="41"/>
      <c r="M84" s="182" t="s">
        <v>19</v>
      </c>
      <c r="N84" s="183" t="s">
        <v>41</v>
      </c>
      <c r="O84" s="66"/>
      <c r="P84" s="184">
        <f>O84*H84</f>
        <v>0</v>
      </c>
      <c r="Q84" s="184">
        <v>6.9999999999999994E-5</v>
      </c>
      <c r="R84" s="184">
        <f>Q84*H84</f>
        <v>6.2999999999999992E-4</v>
      </c>
      <c r="S84" s="184">
        <v>0</v>
      </c>
      <c r="T84" s="185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186" t="s">
        <v>252</v>
      </c>
      <c r="AT84" s="186" t="s">
        <v>136</v>
      </c>
      <c r="AU84" s="186" t="s">
        <v>80</v>
      </c>
      <c r="AY84" s="19" t="s">
        <v>133</v>
      </c>
      <c r="BE84" s="187">
        <f>IF(N84="základní",J84,0)</f>
        <v>18000</v>
      </c>
      <c r="BF84" s="187">
        <f>IF(N84="snížená",J84,0)</f>
        <v>0</v>
      </c>
      <c r="BG84" s="187">
        <f>IF(N84="zákl. přenesená",J84,0)</f>
        <v>0</v>
      </c>
      <c r="BH84" s="187">
        <f>IF(N84="sníž. přenesená",J84,0)</f>
        <v>0</v>
      </c>
      <c r="BI84" s="187">
        <f>IF(N84="nulová",J84,0)</f>
        <v>0</v>
      </c>
      <c r="BJ84" s="19" t="s">
        <v>78</v>
      </c>
      <c r="BK84" s="187">
        <f>ROUND(I84*H84,2)</f>
        <v>18000</v>
      </c>
      <c r="BL84" s="19" t="s">
        <v>252</v>
      </c>
      <c r="BM84" s="186" t="s">
        <v>1218</v>
      </c>
    </row>
    <row r="85" spans="1:65" s="2" customFormat="1">
      <c r="A85" s="36"/>
      <c r="B85" s="37"/>
      <c r="C85" s="38"/>
      <c r="D85" s="188" t="s">
        <v>143</v>
      </c>
      <c r="E85" s="38"/>
      <c r="F85" s="189" t="s">
        <v>1217</v>
      </c>
      <c r="G85" s="38"/>
      <c r="H85" s="38"/>
      <c r="I85" s="190"/>
      <c r="J85" s="38"/>
      <c r="K85" s="38"/>
      <c r="L85" s="41"/>
      <c r="M85" s="191"/>
      <c r="N85" s="192"/>
      <c r="O85" s="66"/>
      <c r="P85" s="66"/>
      <c r="Q85" s="66"/>
      <c r="R85" s="66"/>
      <c r="S85" s="66"/>
      <c r="T85" s="67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9" t="s">
        <v>143</v>
      </c>
      <c r="AU85" s="19" t="s">
        <v>80</v>
      </c>
    </row>
    <row r="86" spans="1:65" s="2" customFormat="1">
      <c r="A86" s="36"/>
      <c r="B86" s="37"/>
      <c r="C86" s="38"/>
      <c r="D86" s="193" t="s">
        <v>145</v>
      </c>
      <c r="E86" s="38"/>
      <c r="F86" s="194" t="s">
        <v>1219</v>
      </c>
      <c r="G86" s="38"/>
      <c r="H86" s="38"/>
      <c r="I86" s="190"/>
      <c r="J86" s="38"/>
      <c r="K86" s="38"/>
      <c r="L86" s="41"/>
      <c r="M86" s="191"/>
      <c r="N86" s="192"/>
      <c r="O86" s="66"/>
      <c r="P86" s="66"/>
      <c r="Q86" s="66"/>
      <c r="R86" s="66"/>
      <c r="S86" s="66"/>
      <c r="T86" s="67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9" t="s">
        <v>145</v>
      </c>
      <c r="AU86" s="19" t="s">
        <v>80</v>
      </c>
    </row>
    <row r="87" spans="1:65" s="2" customFormat="1" ht="16.5" customHeight="1">
      <c r="A87" s="36"/>
      <c r="B87" s="37"/>
      <c r="C87" s="175" t="s">
        <v>80</v>
      </c>
      <c r="D87" s="175" t="s">
        <v>136</v>
      </c>
      <c r="E87" s="176" t="s">
        <v>1220</v>
      </c>
      <c r="F87" s="177" t="s">
        <v>1221</v>
      </c>
      <c r="G87" s="178" t="s">
        <v>139</v>
      </c>
      <c r="H87" s="179">
        <v>9</v>
      </c>
      <c r="I87" s="180">
        <v>1000</v>
      </c>
      <c r="J87" s="181">
        <f>ROUND(I87*H87,2)</f>
        <v>9000</v>
      </c>
      <c r="K87" s="177" t="s">
        <v>140</v>
      </c>
      <c r="L87" s="41"/>
      <c r="M87" s="182" t="s">
        <v>19</v>
      </c>
      <c r="N87" s="183" t="s">
        <v>41</v>
      </c>
      <c r="O87" s="66"/>
      <c r="P87" s="184">
        <f>O87*H87</f>
        <v>0</v>
      </c>
      <c r="Q87" s="184">
        <v>0</v>
      </c>
      <c r="R87" s="184">
        <f>Q87*H87</f>
        <v>0</v>
      </c>
      <c r="S87" s="184">
        <v>2.3800000000000002E-2</v>
      </c>
      <c r="T87" s="185">
        <f>S87*H87</f>
        <v>0.2142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86" t="s">
        <v>252</v>
      </c>
      <c r="AT87" s="186" t="s">
        <v>136</v>
      </c>
      <c r="AU87" s="186" t="s">
        <v>80</v>
      </c>
      <c r="AY87" s="19" t="s">
        <v>133</v>
      </c>
      <c r="BE87" s="187">
        <f>IF(N87="základní",J87,0)</f>
        <v>9000</v>
      </c>
      <c r="BF87" s="187">
        <f>IF(N87="snížená",J87,0)</f>
        <v>0</v>
      </c>
      <c r="BG87" s="187">
        <f>IF(N87="zákl. přenesená",J87,0)</f>
        <v>0</v>
      </c>
      <c r="BH87" s="187">
        <f>IF(N87="sníž. přenesená",J87,0)</f>
        <v>0</v>
      </c>
      <c r="BI87" s="187">
        <f>IF(N87="nulová",J87,0)</f>
        <v>0</v>
      </c>
      <c r="BJ87" s="19" t="s">
        <v>78</v>
      </c>
      <c r="BK87" s="187">
        <f>ROUND(I87*H87,2)</f>
        <v>9000</v>
      </c>
      <c r="BL87" s="19" t="s">
        <v>252</v>
      </c>
      <c r="BM87" s="186" t="s">
        <v>1222</v>
      </c>
    </row>
    <row r="88" spans="1:65" s="2" customFormat="1">
      <c r="A88" s="36"/>
      <c r="B88" s="37"/>
      <c r="C88" s="38"/>
      <c r="D88" s="188" t="s">
        <v>143</v>
      </c>
      <c r="E88" s="38"/>
      <c r="F88" s="189" t="s">
        <v>1223</v>
      </c>
      <c r="G88" s="38"/>
      <c r="H88" s="38"/>
      <c r="I88" s="190"/>
      <c r="J88" s="38"/>
      <c r="K88" s="38"/>
      <c r="L88" s="41"/>
      <c r="M88" s="191"/>
      <c r="N88" s="192"/>
      <c r="O88" s="66"/>
      <c r="P88" s="66"/>
      <c r="Q88" s="66"/>
      <c r="R88" s="66"/>
      <c r="S88" s="66"/>
      <c r="T88" s="67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9" t="s">
        <v>143</v>
      </c>
      <c r="AU88" s="19" t="s">
        <v>80</v>
      </c>
    </row>
    <row r="89" spans="1:65" s="2" customFormat="1">
      <c r="A89" s="36"/>
      <c r="B89" s="37"/>
      <c r="C89" s="38"/>
      <c r="D89" s="193" t="s">
        <v>145</v>
      </c>
      <c r="E89" s="38"/>
      <c r="F89" s="194" t="s">
        <v>1224</v>
      </c>
      <c r="G89" s="38"/>
      <c r="H89" s="38"/>
      <c r="I89" s="190"/>
      <c r="J89" s="38"/>
      <c r="K89" s="38"/>
      <c r="L89" s="41"/>
      <c r="M89" s="191"/>
      <c r="N89" s="192"/>
      <c r="O89" s="66"/>
      <c r="P89" s="66"/>
      <c r="Q89" s="66"/>
      <c r="R89" s="66"/>
      <c r="S89" s="66"/>
      <c r="T89" s="67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145</v>
      </c>
      <c r="AU89" s="19" t="s">
        <v>80</v>
      </c>
    </row>
    <row r="90" spans="1:65" s="2" customFormat="1" ht="16.5" customHeight="1">
      <c r="A90" s="36"/>
      <c r="B90" s="37"/>
      <c r="C90" s="175" t="s">
        <v>155</v>
      </c>
      <c r="D90" s="175" t="s">
        <v>136</v>
      </c>
      <c r="E90" s="176" t="s">
        <v>1225</v>
      </c>
      <c r="F90" s="177" t="s">
        <v>1226</v>
      </c>
      <c r="G90" s="178" t="s">
        <v>139</v>
      </c>
      <c r="H90" s="179">
        <v>9</v>
      </c>
      <c r="I90" s="180">
        <v>1000</v>
      </c>
      <c r="J90" s="181">
        <f>ROUND(I90*H90,2)</f>
        <v>9000</v>
      </c>
      <c r="K90" s="177" t="s">
        <v>140</v>
      </c>
      <c r="L90" s="41"/>
      <c r="M90" s="182" t="s">
        <v>19</v>
      </c>
      <c r="N90" s="183" t="s">
        <v>41</v>
      </c>
      <c r="O90" s="66"/>
      <c r="P90" s="184">
        <f>O90*H90</f>
        <v>0</v>
      </c>
      <c r="Q90" s="184">
        <v>0</v>
      </c>
      <c r="R90" s="184">
        <f>Q90*H90</f>
        <v>0</v>
      </c>
      <c r="S90" s="184">
        <v>0</v>
      </c>
      <c r="T90" s="185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86" t="s">
        <v>252</v>
      </c>
      <c r="AT90" s="186" t="s">
        <v>136</v>
      </c>
      <c r="AU90" s="186" t="s">
        <v>80</v>
      </c>
      <c r="AY90" s="19" t="s">
        <v>133</v>
      </c>
      <c r="BE90" s="187">
        <f>IF(N90="základní",J90,0)</f>
        <v>9000</v>
      </c>
      <c r="BF90" s="187">
        <f>IF(N90="snížená",J90,0)</f>
        <v>0</v>
      </c>
      <c r="BG90" s="187">
        <f>IF(N90="zákl. přenesená",J90,0)</f>
        <v>0</v>
      </c>
      <c r="BH90" s="187">
        <f>IF(N90="sníž. přenesená",J90,0)</f>
        <v>0</v>
      </c>
      <c r="BI90" s="187">
        <f>IF(N90="nulová",J90,0)</f>
        <v>0</v>
      </c>
      <c r="BJ90" s="19" t="s">
        <v>78</v>
      </c>
      <c r="BK90" s="187">
        <f>ROUND(I90*H90,2)</f>
        <v>9000</v>
      </c>
      <c r="BL90" s="19" t="s">
        <v>252</v>
      </c>
      <c r="BM90" s="186" t="s">
        <v>1227</v>
      </c>
    </row>
    <row r="91" spans="1:65" s="2" customFormat="1">
      <c r="A91" s="36"/>
      <c r="B91" s="37"/>
      <c r="C91" s="38"/>
      <c r="D91" s="188" t="s">
        <v>143</v>
      </c>
      <c r="E91" s="38"/>
      <c r="F91" s="189" t="s">
        <v>1228</v>
      </c>
      <c r="G91" s="38"/>
      <c r="H91" s="38"/>
      <c r="I91" s="190"/>
      <c r="J91" s="38"/>
      <c r="K91" s="38"/>
      <c r="L91" s="41"/>
      <c r="M91" s="191"/>
      <c r="N91" s="192"/>
      <c r="O91" s="66"/>
      <c r="P91" s="66"/>
      <c r="Q91" s="66"/>
      <c r="R91" s="66"/>
      <c r="S91" s="66"/>
      <c r="T91" s="67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143</v>
      </c>
      <c r="AU91" s="19" t="s">
        <v>80</v>
      </c>
    </row>
    <row r="92" spans="1:65" s="2" customFormat="1">
      <c r="A92" s="36"/>
      <c r="B92" s="37"/>
      <c r="C92" s="38"/>
      <c r="D92" s="193" t="s">
        <v>145</v>
      </c>
      <c r="E92" s="38"/>
      <c r="F92" s="194" t="s">
        <v>1229</v>
      </c>
      <c r="G92" s="38"/>
      <c r="H92" s="38"/>
      <c r="I92" s="190"/>
      <c r="J92" s="38"/>
      <c r="K92" s="38"/>
      <c r="L92" s="41"/>
      <c r="M92" s="191"/>
      <c r="N92" s="192"/>
      <c r="O92" s="66"/>
      <c r="P92" s="66"/>
      <c r="Q92" s="66"/>
      <c r="R92" s="66"/>
      <c r="S92" s="66"/>
      <c r="T92" s="67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145</v>
      </c>
      <c r="AU92" s="19" t="s">
        <v>80</v>
      </c>
    </row>
    <row r="93" spans="1:65" s="2" customFormat="1" ht="16.5" customHeight="1">
      <c r="A93" s="36"/>
      <c r="B93" s="37"/>
      <c r="C93" s="175" t="s">
        <v>141</v>
      </c>
      <c r="D93" s="175" t="s">
        <v>136</v>
      </c>
      <c r="E93" s="176" t="s">
        <v>1230</v>
      </c>
      <c r="F93" s="177" t="s">
        <v>1231</v>
      </c>
      <c r="G93" s="178" t="s">
        <v>139</v>
      </c>
      <c r="H93" s="179">
        <v>9</v>
      </c>
      <c r="I93" s="180">
        <v>200</v>
      </c>
      <c r="J93" s="181">
        <f>ROUND(I93*H93,2)</f>
        <v>1800</v>
      </c>
      <c r="K93" s="177" t="s">
        <v>140</v>
      </c>
      <c r="L93" s="41"/>
      <c r="M93" s="182" t="s">
        <v>19</v>
      </c>
      <c r="N93" s="183" t="s">
        <v>41</v>
      </c>
      <c r="O93" s="66"/>
      <c r="P93" s="184">
        <f>O93*H93</f>
        <v>0</v>
      </c>
      <c r="Q93" s="184">
        <v>0</v>
      </c>
      <c r="R93" s="184">
        <f>Q93*H93</f>
        <v>0</v>
      </c>
      <c r="S93" s="184">
        <v>0</v>
      </c>
      <c r="T93" s="185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86" t="s">
        <v>252</v>
      </c>
      <c r="AT93" s="186" t="s">
        <v>136</v>
      </c>
      <c r="AU93" s="186" t="s">
        <v>80</v>
      </c>
      <c r="AY93" s="19" t="s">
        <v>133</v>
      </c>
      <c r="BE93" s="187">
        <f>IF(N93="základní",J93,0)</f>
        <v>1800</v>
      </c>
      <c r="BF93" s="187">
        <f>IF(N93="snížená",J93,0)</f>
        <v>0</v>
      </c>
      <c r="BG93" s="187">
        <f>IF(N93="zákl. přenesená",J93,0)</f>
        <v>0</v>
      </c>
      <c r="BH93" s="187">
        <f>IF(N93="sníž. přenesená",J93,0)</f>
        <v>0</v>
      </c>
      <c r="BI93" s="187">
        <f>IF(N93="nulová",J93,0)</f>
        <v>0</v>
      </c>
      <c r="BJ93" s="19" t="s">
        <v>78</v>
      </c>
      <c r="BK93" s="187">
        <f>ROUND(I93*H93,2)</f>
        <v>1800</v>
      </c>
      <c r="BL93" s="19" t="s">
        <v>252</v>
      </c>
      <c r="BM93" s="186" t="s">
        <v>1232</v>
      </c>
    </row>
    <row r="94" spans="1:65" s="2" customFormat="1">
      <c r="A94" s="36"/>
      <c r="B94" s="37"/>
      <c r="C94" s="38"/>
      <c r="D94" s="188" t="s">
        <v>143</v>
      </c>
      <c r="E94" s="38"/>
      <c r="F94" s="189" t="s">
        <v>1233</v>
      </c>
      <c r="G94" s="38"/>
      <c r="H94" s="38"/>
      <c r="I94" s="190"/>
      <c r="J94" s="38"/>
      <c r="K94" s="38"/>
      <c r="L94" s="41"/>
      <c r="M94" s="191"/>
      <c r="N94" s="192"/>
      <c r="O94" s="66"/>
      <c r="P94" s="66"/>
      <c r="Q94" s="66"/>
      <c r="R94" s="66"/>
      <c r="S94" s="66"/>
      <c r="T94" s="67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143</v>
      </c>
      <c r="AU94" s="19" t="s">
        <v>80</v>
      </c>
    </row>
    <row r="95" spans="1:65" s="2" customFormat="1">
      <c r="A95" s="36"/>
      <c r="B95" s="37"/>
      <c r="C95" s="38"/>
      <c r="D95" s="193" t="s">
        <v>145</v>
      </c>
      <c r="E95" s="38"/>
      <c r="F95" s="194" t="s">
        <v>1234</v>
      </c>
      <c r="G95" s="38"/>
      <c r="H95" s="38"/>
      <c r="I95" s="190"/>
      <c r="J95" s="38"/>
      <c r="K95" s="38"/>
      <c r="L95" s="41"/>
      <c r="M95" s="191"/>
      <c r="N95" s="192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145</v>
      </c>
      <c r="AU95" s="19" t="s">
        <v>80</v>
      </c>
    </row>
    <row r="96" spans="1:65" s="2" customFormat="1" ht="16.5" customHeight="1">
      <c r="A96" s="36"/>
      <c r="B96" s="37"/>
      <c r="C96" s="175" t="s">
        <v>172</v>
      </c>
      <c r="D96" s="175" t="s">
        <v>136</v>
      </c>
      <c r="E96" s="176" t="s">
        <v>1235</v>
      </c>
      <c r="F96" s="177" t="s">
        <v>1236</v>
      </c>
      <c r="G96" s="178" t="s">
        <v>139</v>
      </c>
      <c r="H96" s="179">
        <v>9</v>
      </c>
      <c r="I96" s="180">
        <v>200</v>
      </c>
      <c r="J96" s="181">
        <f>ROUND(I96*H96,2)</f>
        <v>1800</v>
      </c>
      <c r="K96" s="177" t="s">
        <v>140</v>
      </c>
      <c r="L96" s="41"/>
      <c r="M96" s="182" t="s">
        <v>19</v>
      </c>
      <c r="N96" s="183" t="s">
        <v>41</v>
      </c>
      <c r="O96" s="66"/>
      <c r="P96" s="184">
        <f>O96*H96</f>
        <v>0</v>
      </c>
      <c r="Q96" s="184">
        <v>0</v>
      </c>
      <c r="R96" s="184">
        <f>Q96*H96</f>
        <v>0</v>
      </c>
      <c r="S96" s="184">
        <v>0</v>
      </c>
      <c r="T96" s="185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86" t="s">
        <v>252</v>
      </c>
      <c r="AT96" s="186" t="s">
        <v>136</v>
      </c>
      <c r="AU96" s="186" t="s">
        <v>80</v>
      </c>
      <c r="AY96" s="19" t="s">
        <v>133</v>
      </c>
      <c r="BE96" s="187">
        <f>IF(N96="základní",J96,0)</f>
        <v>1800</v>
      </c>
      <c r="BF96" s="187">
        <f>IF(N96="snížená",J96,0)</f>
        <v>0</v>
      </c>
      <c r="BG96" s="187">
        <f>IF(N96="zákl. přenesená",J96,0)</f>
        <v>0</v>
      </c>
      <c r="BH96" s="187">
        <f>IF(N96="sníž. přenesená",J96,0)</f>
        <v>0</v>
      </c>
      <c r="BI96" s="187">
        <f>IF(N96="nulová",J96,0)</f>
        <v>0</v>
      </c>
      <c r="BJ96" s="19" t="s">
        <v>78</v>
      </c>
      <c r="BK96" s="187">
        <f>ROUND(I96*H96,2)</f>
        <v>1800</v>
      </c>
      <c r="BL96" s="19" t="s">
        <v>252</v>
      </c>
      <c r="BM96" s="186" t="s">
        <v>1237</v>
      </c>
    </row>
    <row r="97" spans="1:65" s="2" customFormat="1">
      <c r="A97" s="36"/>
      <c r="B97" s="37"/>
      <c r="C97" s="38"/>
      <c r="D97" s="188" t="s">
        <v>143</v>
      </c>
      <c r="E97" s="38"/>
      <c r="F97" s="189" t="s">
        <v>1238</v>
      </c>
      <c r="G97" s="38"/>
      <c r="H97" s="38"/>
      <c r="I97" s="190"/>
      <c r="J97" s="38"/>
      <c r="K97" s="38"/>
      <c r="L97" s="41"/>
      <c r="M97" s="191"/>
      <c r="N97" s="192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143</v>
      </c>
      <c r="AU97" s="19" t="s">
        <v>80</v>
      </c>
    </row>
    <row r="98" spans="1:65" s="2" customFormat="1">
      <c r="A98" s="36"/>
      <c r="B98" s="37"/>
      <c r="C98" s="38"/>
      <c r="D98" s="193" t="s">
        <v>145</v>
      </c>
      <c r="E98" s="38"/>
      <c r="F98" s="194" t="s">
        <v>1239</v>
      </c>
      <c r="G98" s="38"/>
      <c r="H98" s="38"/>
      <c r="I98" s="190"/>
      <c r="J98" s="38"/>
      <c r="K98" s="38"/>
      <c r="L98" s="41"/>
      <c r="M98" s="191"/>
      <c r="N98" s="192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145</v>
      </c>
      <c r="AU98" s="19" t="s">
        <v>80</v>
      </c>
    </row>
    <row r="99" spans="1:65" s="2" customFormat="1" ht="16.5" customHeight="1">
      <c r="A99" s="36"/>
      <c r="B99" s="37"/>
      <c r="C99" s="175" t="s">
        <v>183</v>
      </c>
      <c r="D99" s="175" t="s">
        <v>136</v>
      </c>
      <c r="E99" s="176" t="s">
        <v>1240</v>
      </c>
      <c r="F99" s="177" t="s">
        <v>1241</v>
      </c>
      <c r="G99" s="178" t="s">
        <v>139</v>
      </c>
      <c r="H99" s="179">
        <v>9</v>
      </c>
      <c r="I99" s="180">
        <v>200</v>
      </c>
      <c r="J99" s="181">
        <f>ROUND(I99*H99,2)</f>
        <v>1800</v>
      </c>
      <c r="K99" s="177" t="s">
        <v>140</v>
      </c>
      <c r="L99" s="41"/>
      <c r="M99" s="182" t="s">
        <v>19</v>
      </c>
      <c r="N99" s="183" t="s">
        <v>41</v>
      </c>
      <c r="O99" s="66"/>
      <c r="P99" s="184">
        <f>O99*H99</f>
        <v>0</v>
      </c>
      <c r="Q99" s="184">
        <v>0</v>
      </c>
      <c r="R99" s="184">
        <f>Q99*H99</f>
        <v>0</v>
      </c>
      <c r="S99" s="184">
        <v>0</v>
      </c>
      <c r="T99" s="185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86" t="s">
        <v>252</v>
      </c>
      <c r="AT99" s="186" t="s">
        <v>136</v>
      </c>
      <c r="AU99" s="186" t="s">
        <v>80</v>
      </c>
      <c r="AY99" s="19" t="s">
        <v>133</v>
      </c>
      <c r="BE99" s="187">
        <f>IF(N99="základní",J99,0)</f>
        <v>1800</v>
      </c>
      <c r="BF99" s="187">
        <f>IF(N99="snížená",J99,0)</f>
        <v>0</v>
      </c>
      <c r="BG99" s="187">
        <f>IF(N99="zákl. přenesená",J99,0)</f>
        <v>0</v>
      </c>
      <c r="BH99" s="187">
        <f>IF(N99="sníž. přenesená",J99,0)</f>
        <v>0</v>
      </c>
      <c r="BI99" s="187">
        <f>IF(N99="nulová",J99,0)</f>
        <v>0</v>
      </c>
      <c r="BJ99" s="19" t="s">
        <v>78</v>
      </c>
      <c r="BK99" s="187">
        <f>ROUND(I99*H99,2)</f>
        <v>1800</v>
      </c>
      <c r="BL99" s="19" t="s">
        <v>252</v>
      </c>
      <c r="BM99" s="186" t="s">
        <v>1242</v>
      </c>
    </row>
    <row r="100" spans="1:65" s="2" customFormat="1">
      <c r="A100" s="36"/>
      <c r="B100" s="37"/>
      <c r="C100" s="38"/>
      <c r="D100" s="188" t="s">
        <v>143</v>
      </c>
      <c r="E100" s="38"/>
      <c r="F100" s="189" t="s">
        <v>1243</v>
      </c>
      <c r="G100" s="38"/>
      <c r="H100" s="38"/>
      <c r="I100" s="190"/>
      <c r="J100" s="38"/>
      <c r="K100" s="38"/>
      <c r="L100" s="41"/>
      <c r="M100" s="191"/>
      <c r="N100" s="192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143</v>
      </c>
      <c r="AU100" s="19" t="s">
        <v>80</v>
      </c>
    </row>
    <row r="101" spans="1:65" s="2" customFormat="1">
      <c r="A101" s="36"/>
      <c r="B101" s="37"/>
      <c r="C101" s="38"/>
      <c r="D101" s="193" t="s">
        <v>145</v>
      </c>
      <c r="E101" s="38"/>
      <c r="F101" s="194" t="s">
        <v>1244</v>
      </c>
      <c r="G101" s="38"/>
      <c r="H101" s="38"/>
      <c r="I101" s="190"/>
      <c r="J101" s="38"/>
      <c r="K101" s="38"/>
      <c r="L101" s="41"/>
      <c r="M101" s="191"/>
      <c r="N101" s="192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145</v>
      </c>
      <c r="AU101" s="19" t="s">
        <v>80</v>
      </c>
    </row>
    <row r="102" spans="1:65" s="2" customFormat="1" ht="16.5" customHeight="1">
      <c r="A102" s="36"/>
      <c r="B102" s="37"/>
      <c r="C102" s="175" t="s">
        <v>193</v>
      </c>
      <c r="D102" s="175" t="s">
        <v>136</v>
      </c>
      <c r="E102" s="176" t="s">
        <v>1245</v>
      </c>
      <c r="F102" s="177" t="s">
        <v>1246</v>
      </c>
      <c r="G102" s="178" t="s">
        <v>458</v>
      </c>
      <c r="H102" s="179">
        <v>9</v>
      </c>
      <c r="I102" s="180">
        <v>20</v>
      </c>
      <c r="J102" s="181">
        <f>ROUND(I102*H102,2)</f>
        <v>180</v>
      </c>
      <c r="K102" s="177" t="s">
        <v>140</v>
      </c>
      <c r="L102" s="41"/>
      <c r="M102" s="182" t="s">
        <v>19</v>
      </c>
      <c r="N102" s="183" t="s">
        <v>41</v>
      </c>
      <c r="O102" s="66"/>
      <c r="P102" s="184">
        <f>O102*H102</f>
        <v>0</v>
      </c>
      <c r="Q102" s="184">
        <v>0</v>
      </c>
      <c r="R102" s="184">
        <f>Q102*H102</f>
        <v>0</v>
      </c>
      <c r="S102" s="184">
        <v>0</v>
      </c>
      <c r="T102" s="185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6" t="s">
        <v>252</v>
      </c>
      <c r="AT102" s="186" t="s">
        <v>136</v>
      </c>
      <c r="AU102" s="186" t="s">
        <v>80</v>
      </c>
      <c r="AY102" s="19" t="s">
        <v>133</v>
      </c>
      <c r="BE102" s="187">
        <f>IF(N102="základní",J102,0)</f>
        <v>180</v>
      </c>
      <c r="BF102" s="187">
        <f>IF(N102="snížená",J102,0)</f>
        <v>0</v>
      </c>
      <c r="BG102" s="187">
        <f>IF(N102="zákl. přenesená",J102,0)</f>
        <v>0</v>
      </c>
      <c r="BH102" s="187">
        <f>IF(N102="sníž. přenesená",J102,0)</f>
        <v>0</v>
      </c>
      <c r="BI102" s="187">
        <f>IF(N102="nulová",J102,0)</f>
        <v>0</v>
      </c>
      <c r="BJ102" s="19" t="s">
        <v>78</v>
      </c>
      <c r="BK102" s="187">
        <f>ROUND(I102*H102,2)</f>
        <v>180</v>
      </c>
      <c r="BL102" s="19" t="s">
        <v>252</v>
      </c>
      <c r="BM102" s="186" t="s">
        <v>1247</v>
      </c>
    </row>
    <row r="103" spans="1:65" s="2" customFormat="1">
      <c r="A103" s="36"/>
      <c r="B103" s="37"/>
      <c r="C103" s="38"/>
      <c r="D103" s="188" t="s">
        <v>143</v>
      </c>
      <c r="E103" s="38"/>
      <c r="F103" s="189" t="s">
        <v>1248</v>
      </c>
      <c r="G103" s="38"/>
      <c r="H103" s="38"/>
      <c r="I103" s="190"/>
      <c r="J103" s="38"/>
      <c r="K103" s="38"/>
      <c r="L103" s="41"/>
      <c r="M103" s="191"/>
      <c r="N103" s="192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143</v>
      </c>
      <c r="AU103" s="19" t="s">
        <v>80</v>
      </c>
    </row>
    <row r="104" spans="1:65" s="2" customFormat="1">
      <c r="A104" s="36"/>
      <c r="B104" s="37"/>
      <c r="C104" s="38"/>
      <c r="D104" s="193" t="s">
        <v>145</v>
      </c>
      <c r="E104" s="38"/>
      <c r="F104" s="194" t="s">
        <v>1249</v>
      </c>
      <c r="G104" s="38"/>
      <c r="H104" s="38"/>
      <c r="I104" s="190"/>
      <c r="J104" s="38"/>
      <c r="K104" s="38"/>
      <c r="L104" s="41"/>
      <c r="M104" s="191"/>
      <c r="N104" s="192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145</v>
      </c>
      <c r="AU104" s="19" t="s">
        <v>80</v>
      </c>
    </row>
    <row r="105" spans="1:65" s="2" customFormat="1" ht="16.5" customHeight="1">
      <c r="A105" s="36"/>
      <c r="B105" s="37"/>
      <c r="C105" s="175" t="s">
        <v>200</v>
      </c>
      <c r="D105" s="175" t="s">
        <v>136</v>
      </c>
      <c r="E105" s="176" t="s">
        <v>1250</v>
      </c>
      <c r="F105" s="177" t="s">
        <v>1251</v>
      </c>
      <c r="G105" s="178" t="s">
        <v>1073</v>
      </c>
      <c r="H105" s="179">
        <v>1</v>
      </c>
      <c r="I105" s="180">
        <v>3000</v>
      </c>
      <c r="J105" s="181">
        <f>ROUND(I105*H105,2)</f>
        <v>3000</v>
      </c>
      <c r="K105" s="177" t="s">
        <v>19</v>
      </c>
      <c r="L105" s="41"/>
      <c r="M105" s="182" t="s">
        <v>19</v>
      </c>
      <c r="N105" s="183" t="s">
        <v>41</v>
      </c>
      <c r="O105" s="66"/>
      <c r="P105" s="184">
        <f>O105*H105</f>
        <v>0</v>
      </c>
      <c r="Q105" s="184">
        <v>0</v>
      </c>
      <c r="R105" s="184">
        <f>Q105*H105</f>
        <v>0</v>
      </c>
      <c r="S105" s="184">
        <v>0</v>
      </c>
      <c r="T105" s="185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86" t="s">
        <v>252</v>
      </c>
      <c r="AT105" s="186" t="s">
        <v>136</v>
      </c>
      <c r="AU105" s="186" t="s">
        <v>80</v>
      </c>
      <c r="AY105" s="19" t="s">
        <v>133</v>
      </c>
      <c r="BE105" s="187">
        <f>IF(N105="základní",J105,0)</f>
        <v>3000</v>
      </c>
      <c r="BF105" s="187">
        <f>IF(N105="snížená",J105,0)</f>
        <v>0</v>
      </c>
      <c r="BG105" s="187">
        <f>IF(N105="zákl. přenesená",J105,0)</f>
        <v>0</v>
      </c>
      <c r="BH105" s="187">
        <f>IF(N105="sníž. přenesená",J105,0)</f>
        <v>0</v>
      </c>
      <c r="BI105" s="187">
        <f>IF(N105="nulová",J105,0)</f>
        <v>0</v>
      </c>
      <c r="BJ105" s="19" t="s">
        <v>78</v>
      </c>
      <c r="BK105" s="187">
        <f>ROUND(I105*H105,2)</f>
        <v>3000</v>
      </c>
      <c r="BL105" s="19" t="s">
        <v>252</v>
      </c>
      <c r="BM105" s="186" t="s">
        <v>1252</v>
      </c>
    </row>
    <row r="106" spans="1:65" s="2" customFormat="1" ht="19.2">
      <c r="A106" s="36"/>
      <c r="B106" s="37"/>
      <c r="C106" s="38"/>
      <c r="D106" s="188" t="s">
        <v>143</v>
      </c>
      <c r="E106" s="38"/>
      <c r="F106" s="189" t="s">
        <v>1253</v>
      </c>
      <c r="G106" s="38"/>
      <c r="H106" s="38"/>
      <c r="I106" s="190"/>
      <c r="J106" s="38"/>
      <c r="K106" s="38"/>
      <c r="L106" s="41"/>
      <c r="M106" s="191"/>
      <c r="N106" s="192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143</v>
      </c>
      <c r="AU106" s="19" t="s">
        <v>80</v>
      </c>
    </row>
    <row r="107" spans="1:65" s="2" customFormat="1" ht="16.5" customHeight="1">
      <c r="A107" s="36"/>
      <c r="B107" s="37"/>
      <c r="C107" s="175" t="s">
        <v>134</v>
      </c>
      <c r="D107" s="175" t="s">
        <v>136</v>
      </c>
      <c r="E107" s="176" t="s">
        <v>1254</v>
      </c>
      <c r="F107" s="177" t="s">
        <v>1255</v>
      </c>
      <c r="G107" s="178" t="s">
        <v>1073</v>
      </c>
      <c r="H107" s="179">
        <v>1</v>
      </c>
      <c r="I107" s="180">
        <v>10</v>
      </c>
      <c r="J107" s="181">
        <f>ROUND(I107*H107,2)</f>
        <v>10</v>
      </c>
      <c r="K107" s="177" t="s">
        <v>19</v>
      </c>
      <c r="L107" s="41"/>
      <c r="M107" s="182" t="s">
        <v>19</v>
      </c>
      <c r="N107" s="183" t="s">
        <v>41</v>
      </c>
      <c r="O107" s="66"/>
      <c r="P107" s="184">
        <f>O107*H107</f>
        <v>0</v>
      </c>
      <c r="Q107" s="184">
        <v>0</v>
      </c>
      <c r="R107" s="184">
        <f>Q107*H107</f>
        <v>0</v>
      </c>
      <c r="S107" s="184">
        <v>0</v>
      </c>
      <c r="T107" s="185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6" t="s">
        <v>252</v>
      </c>
      <c r="AT107" s="186" t="s">
        <v>136</v>
      </c>
      <c r="AU107" s="186" t="s">
        <v>80</v>
      </c>
      <c r="AY107" s="19" t="s">
        <v>133</v>
      </c>
      <c r="BE107" s="187">
        <f>IF(N107="základní",J107,0)</f>
        <v>10</v>
      </c>
      <c r="BF107" s="187">
        <f>IF(N107="snížená",J107,0)</f>
        <v>0</v>
      </c>
      <c r="BG107" s="187">
        <f>IF(N107="zákl. přenesená",J107,0)</f>
        <v>0</v>
      </c>
      <c r="BH107" s="187">
        <f>IF(N107="sníž. přenesená",J107,0)</f>
        <v>0</v>
      </c>
      <c r="BI107" s="187">
        <f>IF(N107="nulová",J107,0)</f>
        <v>0</v>
      </c>
      <c r="BJ107" s="19" t="s">
        <v>78</v>
      </c>
      <c r="BK107" s="187">
        <f>ROUND(I107*H107,2)</f>
        <v>10</v>
      </c>
      <c r="BL107" s="19" t="s">
        <v>252</v>
      </c>
      <c r="BM107" s="186" t="s">
        <v>1256</v>
      </c>
    </row>
    <row r="108" spans="1:65" s="2" customFormat="1">
      <c r="A108" s="36"/>
      <c r="B108" s="37"/>
      <c r="C108" s="38"/>
      <c r="D108" s="188" t="s">
        <v>143</v>
      </c>
      <c r="E108" s="38"/>
      <c r="F108" s="189" t="s">
        <v>1257</v>
      </c>
      <c r="G108" s="38"/>
      <c r="H108" s="38"/>
      <c r="I108" s="190"/>
      <c r="J108" s="38"/>
      <c r="K108" s="38"/>
      <c r="L108" s="41"/>
      <c r="M108" s="191"/>
      <c r="N108" s="192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143</v>
      </c>
      <c r="AU108" s="19" t="s">
        <v>80</v>
      </c>
    </row>
    <row r="109" spans="1:65" s="2" customFormat="1" ht="16.5" customHeight="1">
      <c r="A109" s="36"/>
      <c r="B109" s="37"/>
      <c r="C109" s="175" t="s">
        <v>227</v>
      </c>
      <c r="D109" s="175" t="s">
        <v>136</v>
      </c>
      <c r="E109" s="176" t="s">
        <v>1258</v>
      </c>
      <c r="F109" s="177" t="s">
        <v>1259</v>
      </c>
      <c r="G109" s="178" t="s">
        <v>515</v>
      </c>
      <c r="H109" s="240">
        <v>1</v>
      </c>
      <c r="I109" s="180">
        <v>10000</v>
      </c>
      <c r="J109" s="181">
        <f>ROUND(I109*H109,2)</f>
        <v>10000</v>
      </c>
      <c r="K109" s="177" t="s">
        <v>140</v>
      </c>
      <c r="L109" s="41"/>
      <c r="M109" s="182" t="s">
        <v>19</v>
      </c>
      <c r="N109" s="183" t="s">
        <v>41</v>
      </c>
      <c r="O109" s="66"/>
      <c r="P109" s="184">
        <f>O109*H109</f>
        <v>0</v>
      </c>
      <c r="Q109" s="184">
        <v>0</v>
      </c>
      <c r="R109" s="184">
        <f>Q109*H109</f>
        <v>0</v>
      </c>
      <c r="S109" s="184">
        <v>0</v>
      </c>
      <c r="T109" s="185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86" t="s">
        <v>252</v>
      </c>
      <c r="AT109" s="186" t="s">
        <v>136</v>
      </c>
      <c r="AU109" s="186" t="s">
        <v>80</v>
      </c>
      <c r="AY109" s="19" t="s">
        <v>133</v>
      </c>
      <c r="BE109" s="187">
        <f>IF(N109="základní",J109,0)</f>
        <v>10000</v>
      </c>
      <c r="BF109" s="187">
        <f>IF(N109="snížená",J109,0)</f>
        <v>0</v>
      </c>
      <c r="BG109" s="187">
        <f>IF(N109="zákl. přenesená",J109,0)</f>
        <v>0</v>
      </c>
      <c r="BH109" s="187">
        <f>IF(N109="sníž. přenesená",J109,0)</f>
        <v>0</v>
      </c>
      <c r="BI109" s="187">
        <f>IF(N109="nulová",J109,0)</f>
        <v>0</v>
      </c>
      <c r="BJ109" s="19" t="s">
        <v>78</v>
      </c>
      <c r="BK109" s="187">
        <f>ROUND(I109*H109,2)</f>
        <v>10000</v>
      </c>
      <c r="BL109" s="19" t="s">
        <v>252</v>
      </c>
      <c r="BM109" s="186" t="s">
        <v>1260</v>
      </c>
    </row>
    <row r="110" spans="1:65" s="2" customFormat="1" ht="19.2">
      <c r="A110" s="36"/>
      <c r="B110" s="37"/>
      <c r="C110" s="38"/>
      <c r="D110" s="188" t="s">
        <v>143</v>
      </c>
      <c r="E110" s="38"/>
      <c r="F110" s="189" t="s">
        <v>1261</v>
      </c>
      <c r="G110" s="38"/>
      <c r="H110" s="38"/>
      <c r="I110" s="190"/>
      <c r="J110" s="38"/>
      <c r="K110" s="38"/>
      <c r="L110" s="41"/>
      <c r="M110" s="191"/>
      <c r="N110" s="192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143</v>
      </c>
      <c r="AU110" s="19" t="s">
        <v>80</v>
      </c>
    </row>
    <row r="111" spans="1:65" s="2" customFormat="1">
      <c r="A111" s="36"/>
      <c r="B111" s="37"/>
      <c r="C111" s="38"/>
      <c r="D111" s="193" t="s">
        <v>145</v>
      </c>
      <c r="E111" s="38"/>
      <c r="F111" s="194" t="s">
        <v>1262</v>
      </c>
      <c r="G111" s="38"/>
      <c r="H111" s="38"/>
      <c r="I111" s="190"/>
      <c r="J111" s="38"/>
      <c r="K111" s="38"/>
      <c r="L111" s="41"/>
      <c r="M111" s="241"/>
      <c r="N111" s="242"/>
      <c r="O111" s="243"/>
      <c r="P111" s="243"/>
      <c r="Q111" s="243"/>
      <c r="R111" s="243"/>
      <c r="S111" s="243"/>
      <c r="T111" s="244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145</v>
      </c>
      <c r="AU111" s="19" t="s">
        <v>80</v>
      </c>
    </row>
    <row r="112" spans="1:65" s="2" customFormat="1" ht="6.9" customHeight="1">
      <c r="A112" s="36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41"/>
      <c r="M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</sheetData>
  <sheetProtection algorithmName="SHA-512" hashValue="A1XJNmqLre1tXCc/wKjm1lGpJtPGBg8gL1Z0GHNmTadtErYS5LO4XthOSig6udDeBJl0gZhALMQgeXh7rjSa/A==" saltValue="pA9q5vMvZThUIEeyN5bh5szioGwZgxXc4aIX8attvTZBqbpFw2VLEZ84//d0/mKYIVNeRihLXtZoGZ1rxWE++w==" spinCount="100000" sheet="1" objects="1" scenarios="1" formatColumns="0" formatRows="0" autoFilter="0"/>
  <autoFilter ref="C80:K111" xr:uid="{00000000-0009-0000-0000-000006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hyperlinks>
    <hyperlink ref="F86" r:id="rId1" xr:uid="{00000000-0004-0000-0600-000000000000}"/>
    <hyperlink ref="F89" r:id="rId2" xr:uid="{00000000-0004-0000-0600-000001000000}"/>
    <hyperlink ref="F92" r:id="rId3" xr:uid="{00000000-0004-0000-0600-000002000000}"/>
    <hyperlink ref="F95" r:id="rId4" xr:uid="{00000000-0004-0000-0600-000003000000}"/>
    <hyperlink ref="F98" r:id="rId5" xr:uid="{00000000-0004-0000-0600-000004000000}"/>
    <hyperlink ref="F101" r:id="rId6" xr:uid="{00000000-0004-0000-0600-000005000000}"/>
    <hyperlink ref="F104" r:id="rId7" xr:uid="{00000000-0004-0000-0600-000006000000}"/>
    <hyperlink ref="F111" r:id="rId8" xr:uid="{00000000-0004-0000-0600-00000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164"/>
  <sheetViews>
    <sheetView showGridLines="0" topLeftCell="A73" workbookViewId="0">
      <selection activeCell="W92" sqref="W92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9" t="s">
        <v>98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80</v>
      </c>
    </row>
    <row r="4" spans="1:46" s="1" customFormat="1" ht="24.9" customHeight="1">
      <c r="B4" s="22"/>
      <c r="D4" s="105" t="s">
        <v>103</v>
      </c>
      <c r="L4" s="22"/>
      <c r="M4" s="106" t="s">
        <v>10</v>
      </c>
      <c r="AT4" s="19" t="s">
        <v>4</v>
      </c>
    </row>
    <row r="5" spans="1:46" s="1" customFormat="1" ht="6.9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81" t="str">
        <f>'Rekapitulace stavby'!K6</f>
        <v>Rekonstrukce školní jídelny - výdejny - Gymnázium Polička</v>
      </c>
      <c r="F7" s="382"/>
      <c r="G7" s="382"/>
      <c r="H7" s="382"/>
      <c r="L7" s="22"/>
    </row>
    <row r="8" spans="1:46" s="2" customFormat="1" ht="12" customHeight="1">
      <c r="A8" s="36"/>
      <c r="B8" s="41"/>
      <c r="C8" s="36"/>
      <c r="D8" s="107" t="s">
        <v>104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3" t="s">
        <v>1263</v>
      </c>
      <c r="F9" s="384"/>
      <c r="G9" s="384"/>
      <c r="H9" s="384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>
        <f>'Rekapitulace stavby'!AN8</f>
        <v>45947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8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24</v>
      </c>
      <c r="E14" s="36"/>
      <c r="F14" s="36"/>
      <c r="G14" s="36"/>
      <c r="H14" s="36"/>
      <c r="I14" s="107" t="s">
        <v>25</v>
      </c>
      <c r="J14" s="109" t="s">
        <v>19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26</v>
      </c>
      <c r="F15" s="36"/>
      <c r="G15" s="36"/>
      <c r="H15" s="36"/>
      <c r="I15" s="107" t="s">
        <v>27</v>
      </c>
      <c r="J15" s="109" t="s">
        <v>19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28</v>
      </c>
      <c r="E17" s="36"/>
      <c r="F17" s="36"/>
      <c r="G17" s="36"/>
      <c r="H17" s="36"/>
      <c r="I17" s="107" t="s">
        <v>25</v>
      </c>
      <c r="J17" s="32" t="str">
        <f>'Rekapitulace stavby'!AN13</f>
        <v>06544754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5" t="str">
        <f>'Rekapitulace stavby'!E14</f>
        <v xml:space="preserve">TSM Design s.r.o. , Srnská 46, Hlinsko 539 01 </v>
      </c>
      <c r="F18" s="386"/>
      <c r="G18" s="386"/>
      <c r="H18" s="386"/>
      <c r="I18" s="107" t="s">
        <v>27</v>
      </c>
      <c r="J18" s="32" t="str">
        <f>'Rekapitulace stavby'!AN14</f>
        <v>CZ06544754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29</v>
      </c>
      <c r="E20" s="36"/>
      <c r="F20" s="36"/>
      <c r="G20" s="36"/>
      <c r="H20" s="36"/>
      <c r="I20" s="107" t="s">
        <v>25</v>
      </c>
      <c r="J20" s="109" t="s">
        <v>19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30</v>
      </c>
      <c r="F21" s="36"/>
      <c r="G21" s="36"/>
      <c r="H21" s="36"/>
      <c r="I21" s="107" t="s">
        <v>27</v>
      </c>
      <c r="J21" s="109" t="s">
        <v>19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32</v>
      </c>
      <c r="E23" s="36"/>
      <c r="F23" s="36"/>
      <c r="G23" s="36"/>
      <c r="H23" s="36"/>
      <c r="I23" s="107" t="s">
        <v>25</v>
      </c>
      <c r="J23" s="109" t="str">
        <f>IF('Rekapitulace stavby'!AN19="","",'Rekapitulace stavby'!AN19)</f>
        <v/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tr">
        <f>IF('Rekapitulace stavby'!E20="","",'Rekapitulace stavby'!E20)</f>
        <v xml:space="preserve"> </v>
      </c>
      <c r="F24" s="36"/>
      <c r="G24" s="36"/>
      <c r="H24" s="36"/>
      <c r="I24" s="107" t="s">
        <v>27</v>
      </c>
      <c r="J24" s="109" t="str">
        <f>IF('Rekapitulace stavby'!AN20="","",'Rekapitulace stavby'!AN20)</f>
        <v/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34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7" t="s">
        <v>19</v>
      </c>
      <c r="F27" s="387"/>
      <c r="G27" s="387"/>
      <c r="H27" s="387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36</v>
      </c>
      <c r="E30" s="36"/>
      <c r="F30" s="36"/>
      <c r="G30" s="36"/>
      <c r="H30" s="36"/>
      <c r="I30" s="36"/>
      <c r="J30" s="116">
        <f>ROUND(J81, 2)</f>
        <v>266055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7" t="s">
        <v>38</v>
      </c>
      <c r="G32" s="36"/>
      <c r="H32" s="36"/>
      <c r="I32" s="117" t="s">
        <v>37</v>
      </c>
      <c r="J32" s="117" t="s">
        <v>39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18" t="s">
        <v>40</v>
      </c>
      <c r="E33" s="107" t="s">
        <v>41</v>
      </c>
      <c r="F33" s="119">
        <f>ROUND((SUM(BE81:BE163)),  2)</f>
        <v>266055</v>
      </c>
      <c r="G33" s="36"/>
      <c r="H33" s="36"/>
      <c r="I33" s="120">
        <v>0.21</v>
      </c>
      <c r="J33" s="119">
        <f>ROUND(((SUM(BE81:BE163))*I33),  2)</f>
        <v>55871.55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07" t="s">
        <v>42</v>
      </c>
      <c r="F34" s="119">
        <f>ROUND((SUM(BF81:BF163)),  2)</f>
        <v>0</v>
      </c>
      <c r="G34" s="36"/>
      <c r="H34" s="36"/>
      <c r="I34" s="120">
        <v>0.12</v>
      </c>
      <c r="J34" s="119">
        <f>ROUND(((SUM(BF81:BF163))*I34),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07" t="s">
        <v>43</v>
      </c>
      <c r="F35" s="119">
        <f>ROUND((SUM(BG81:BG163)),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07" t="s">
        <v>44</v>
      </c>
      <c r="F36" s="119">
        <f>ROUND((SUM(BH81:BH163)),  2)</f>
        <v>0</v>
      </c>
      <c r="G36" s="36"/>
      <c r="H36" s="36"/>
      <c r="I36" s="120">
        <v>0.12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7" t="s">
        <v>45</v>
      </c>
      <c r="F37" s="119">
        <f>ROUND((SUM(BI81:BI163)),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46</v>
      </c>
      <c r="E39" s="123"/>
      <c r="F39" s="123"/>
      <c r="G39" s="124" t="s">
        <v>47</v>
      </c>
      <c r="H39" s="125" t="s">
        <v>48</v>
      </c>
      <c r="I39" s="123"/>
      <c r="J39" s="126">
        <f>SUM(J30:J37)</f>
        <v>321926.55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" customHeight="1">
      <c r="A45" s="36"/>
      <c r="B45" s="37"/>
      <c r="C45" s="25" t="s">
        <v>106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9" t="str">
        <f>E7</f>
        <v>Rekonstrukce školní jídelny - výdejny - Gymnázium Polička</v>
      </c>
      <c r="F48" s="380"/>
      <c r="G48" s="380"/>
      <c r="H48" s="380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104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0" t="str">
        <f>E9</f>
        <v>SO 01.7 - GASTRO</v>
      </c>
      <c r="F50" s="378"/>
      <c r="G50" s="378"/>
      <c r="H50" s="378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Polička</v>
      </c>
      <c r="G52" s="38"/>
      <c r="H52" s="38"/>
      <c r="I52" s="31" t="s">
        <v>23</v>
      </c>
      <c r="J52" s="61">
        <f>IF(J12="","",J12)</f>
        <v>45947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40.049999999999997" customHeight="1">
      <c r="A54" s="36"/>
      <c r="B54" s="37"/>
      <c r="C54" s="31" t="s">
        <v>24</v>
      </c>
      <c r="D54" s="38"/>
      <c r="E54" s="38"/>
      <c r="F54" s="29" t="str">
        <f>E15</f>
        <v>Gymnázium Polička, nábř.Svobody 306,572 01 Polička</v>
      </c>
      <c r="G54" s="38"/>
      <c r="H54" s="38"/>
      <c r="I54" s="31" t="s">
        <v>29</v>
      </c>
      <c r="J54" s="34" t="str">
        <f>E21</f>
        <v xml:space="preserve">KALVODA &amp; KOSNAR ARCHITEKTI 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15" customHeight="1">
      <c r="A55" s="36"/>
      <c r="B55" s="37"/>
      <c r="C55" s="31" t="s">
        <v>28</v>
      </c>
      <c r="D55" s="38"/>
      <c r="E55" s="38"/>
      <c r="F55" s="29" t="str">
        <f>IF(E18="","",E18)</f>
        <v xml:space="preserve">TSM Design s.r.o. , Srnská 46, Hlinsko 539 01 </v>
      </c>
      <c r="G55" s="38"/>
      <c r="H55" s="38"/>
      <c r="I55" s="31" t="s">
        <v>32</v>
      </c>
      <c r="J55" s="34" t="str">
        <f>E24</f>
        <v xml:space="preserve"> 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107</v>
      </c>
      <c r="D57" s="133"/>
      <c r="E57" s="133"/>
      <c r="F57" s="133"/>
      <c r="G57" s="133"/>
      <c r="H57" s="133"/>
      <c r="I57" s="133"/>
      <c r="J57" s="134" t="s">
        <v>108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8" customHeight="1">
      <c r="A59" s="36"/>
      <c r="B59" s="37"/>
      <c r="C59" s="135" t="s">
        <v>68</v>
      </c>
      <c r="D59" s="38"/>
      <c r="E59" s="38"/>
      <c r="F59" s="38"/>
      <c r="G59" s="38"/>
      <c r="H59" s="38"/>
      <c r="I59" s="38"/>
      <c r="J59" s="79">
        <f>J81</f>
        <v>266055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109</v>
      </c>
    </row>
    <row r="60" spans="1:47" s="9" customFormat="1" ht="24.9" customHeight="1">
      <c r="B60" s="136"/>
      <c r="C60" s="137"/>
      <c r="D60" s="138" t="s">
        <v>113</v>
      </c>
      <c r="E60" s="139"/>
      <c r="F60" s="139"/>
      <c r="G60" s="139"/>
      <c r="H60" s="139"/>
      <c r="I60" s="139"/>
      <c r="J60" s="140">
        <f>J82</f>
        <v>266055</v>
      </c>
      <c r="K60" s="137"/>
      <c r="L60" s="141"/>
    </row>
    <row r="61" spans="1:47" s="10" customFormat="1" ht="19.95" customHeight="1">
      <c r="B61" s="142"/>
      <c r="C61" s="143"/>
      <c r="D61" s="144" t="s">
        <v>1264</v>
      </c>
      <c r="E61" s="145"/>
      <c r="F61" s="145"/>
      <c r="G61" s="145"/>
      <c r="H61" s="145"/>
      <c r="I61" s="145"/>
      <c r="J61" s="146">
        <f>J83</f>
        <v>266055</v>
      </c>
      <c r="K61" s="143"/>
      <c r="L61" s="147"/>
    </row>
    <row r="62" spans="1:47" s="2" customFormat="1" ht="21.7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08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6.9" customHeight="1">
      <c r="A63" s="36"/>
      <c r="B63" s="49"/>
      <c r="C63" s="50"/>
      <c r="D63" s="50"/>
      <c r="E63" s="50"/>
      <c r="F63" s="50"/>
      <c r="G63" s="50"/>
      <c r="H63" s="50"/>
      <c r="I63" s="50"/>
      <c r="J63" s="50"/>
      <c r="K63" s="50"/>
      <c r="L63" s="108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pans="1:31" s="2" customFormat="1" ht="6.9" customHeight="1">
      <c r="A67" s="36"/>
      <c r="B67" s="51"/>
      <c r="C67" s="52"/>
      <c r="D67" s="52"/>
      <c r="E67" s="52"/>
      <c r="F67" s="52"/>
      <c r="G67" s="52"/>
      <c r="H67" s="52"/>
      <c r="I67" s="52"/>
      <c r="J67" s="52"/>
      <c r="K67" s="52"/>
      <c r="L67" s="10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31" s="2" customFormat="1" ht="24.9" customHeight="1">
      <c r="A68" s="36"/>
      <c r="B68" s="37"/>
      <c r="C68" s="25" t="s">
        <v>118</v>
      </c>
      <c r="D68" s="38"/>
      <c r="E68" s="38"/>
      <c r="F68" s="38"/>
      <c r="G68" s="38"/>
      <c r="H68" s="38"/>
      <c r="I68" s="38"/>
      <c r="J68" s="38"/>
      <c r="K68" s="38"/>
      <c r="L68" s="10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6.9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0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12" customHeight="1">
      <c r="A70" s="36"/>
      <c r="B70" s="37"/>
      <c r="C70" s="31" t="s">
        <v>16</v>
      </c>
      <c r="D70" s="38"/>
      <c r="E70" s="38"/>
      <c r="F70" s="38"/>
      <c r="G70" s="38"/>
      <c r="H70" s="38"/>
      <c r="I70" s="38"/>
      <c r="J70" s="38"/>
      <c r="K70" s="38"/>
      <c r="L70" s="10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16.5" customHeight="1">
      <c r="A71" s="36"/>
      <c r="B71" s="37"/>
      <c r="C71" s="38"/>
      <c r="D71" s="38"/>
      <c r="E71" s="379" t="str">
        <f>E7</f>
        <v>Rekonstrukce školní jídelny - výdejny - Gymnázium Polička</v>
      </c>
      <c r="F71" s="380"/>
      <c r="G71" s="380"/>
      <c r="H71" s="380"/>
      <c r="I71" s="38"/>
      <c r="J71" s="38"/>
      <c r="K71" s="38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12" customHeight="1">
      <c r="A72" s="36"/>
      <c r="B72" s="37"/>
      <c r="C72" s="31" t="s">
        <v>104</v>
      </c>
      <c r="D72" s="38"/>
      <c r="E72" s="38"/>
      <c r="F72" s="38"/>
      <c r="G72" s="38"/>
      <c r="H72" s="38"/>
      <c r="I72" s="38"/>
      <c r="J72" s="38"/>
      <c r="K72" s="38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6.5" customHeight="1">
      <c r="A73" s="36"/>
      <c r="B73" s="37"/>
      <c r="C73" s="38"/>
      <c r="D73" s="38"/>
      <c r="E73" s="360" t="str">
        <f>E9</f>
        <v>SO 01.7 - GASTRO</v>
      </c>
      <c r="F73" s="378"/>
      <c r="G73" s="378"/>
      <c r="H73" s="378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21</v>
      </c>
      <c r="D75" s="38"/>
      <c r="E75" s="38"/>
      <c r="F75" s="29" t="str">
        <f>F12</f>
        <v>Polička</v>
      </c>
      <c r="G75" s="38"/>
      <c r="H75" s="38"/>
      <c r="I75" s="31" t="s">
        <v>23</v>
      </c>
      <c r="J75" s="61">
        <f>IF(J12="","",J12)</f>
        <v>45947</v>
      </c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40.049999999999997" customHeight="1">
      <c r="A77" s="36"/>
      <c r="B77" s="37"/>
      <c r="C77" s="31" t="s">
        <v>24</v>
      </c>
      <c r="D77" s="38"/>
      <c r="E77" s="38"/>
      <c r="F77" s="29" t="str">
        <f>E15</f>
        <v>Gymnázium Polička, nábř.Svobody 306,572 01 Polička</v>
      </c>
      <c r="G77" s="38"/>
      <c r="H77" s="38"/>
      <c r="I77" s="31" t="s">
        <v>29</v>
      </c>
      <c r="J77" s="34" t="str">
        <f>E21</f>
        <v xml:space="preserve">KALVODA &amp; KOSNAR ARCHITEKTI </v>
      </c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5.15" customHeight="1">
      <c r="A78" s="36"/>
      <c r="B78" s="37"/>
      <c r="C78" s="31" t="s">
        <v>28</v>
      </c>
      <c r="D78" s="38"/>
      <c r="E78" s="38"/>
      <c r="F78" s="29" t="str">
        <f>IF(E18="","",E18)</f>
        <v xml:space="preserve">TSM Design s.r.o. , Srnská 46, Hlinsko 539 01 </v>
      </c>
      <c r="G78" s="38"/>
      <c r="H78" s="38"/>
      <c r="I78" s="31" t="s">
        <v>32</v>
      </c>
      <c r="J78" s="34" t="str">
        <f>E24</f>
        <v xml:space="preserve"> </v>
      </c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0.3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11" customFormat="1" ht="29.25" customHeight="1">
      <c r="A80" s="148"/>
      <c r="B80" s="149"/>
      <c r="C80" s="150" t="s">
        <v>119</v>
      </c>
      <c r="D80" s="151" t="s">
        <v>55</v>
      </c>
      <c r="E80" s="151" t="s">
        <v>51</v>
      </c>
      <c r="F80" s="151" t="s">
        <v>52</v>
      </c>
      <c r="G80" s="151" t="s">
        <v>120</v>
      </c>
      <c r="H80" s="151" t="s">
        <v>121</v>
      </c>
      <c r="I80" s="151" t="s">
        <v>122</v>
      </c>
      <c r="J80" s="151" t="s">
        <v>108</v>
      </c>
      <c r="K80" s="152" t="s">
        <v>123</v>
      </c>
      <c r="L80" s="153"/>
      <c r="M80" s="70" t="s">
        <v>19</v>
      </c>
      <c r="N80" s="71" t="s">
        <v>40</v>
      </c>
      <c r="O80" s="71" t="s">
        <v>124</v>
      </c>
      <c r="P80" s="71" t="s">
        <v>125</v>
      </c>
      <c r="Q80" s="71" t="s">
        <v>126</v>
      </c>
      <c r="R80" s="71" t="s">
        <v>127</v>
      </c>
      <c r="S80" s="71" t="s">
        <v>128</v>
      </c>
      <c r="T80" s="72" t="s">
        <v>129</v>
      </c>
      <c r="U80" s="148"/>
      <c r="V80" s="148"/>
      <c r="W80" s="148"/>
      <c r="X80" s="148"/>
      <c r="Y80" s="148"/>
      <c r="Z80" s="148"/>
      <c r="AA80" s="148"/>
      <c r="AB80" s="148"/>
      <c r="AC80" s="148"/>
      <c r="AD80" s="148"/>
      <c r="AE80" s="148"/>
    </row>
    <row r="81" spans="1:65" s="2" customFormat="1" ht="22.8" customHeight="1">
      <c r="A81" s="36"/>
      <c r="B81" s="37"/>
      <c r="C81" s="77" t="s">
        <v>130</v>
      </c>
      <c r="D81" s="38"/>
      <c r="E81" s="38"/>
      <c r="F81" s="38"/>
      <c r="G81" s="38"/>
      <c r="H81" s="38"/>
      <c r="I81" s="38"/>
      <c r="J81" s="154">
        <f>BK81</f>
        <v>266055</v>
      </c>
      <c r="K81" s="38"/>
      <c r="L81" s="41"/>
      <c r="M81" s="73"/>
      <c r="N81" s="155"/>
      <c r="O81" s="74"/>
      <c r="P81" s="156">
        <f>P82</f>
        <v>0</v>
      </c>
      <c r="Q81" s="74"/>
      <c r="R81" s="156">
        <f>R82</f>
        <v>0.94000000000000028</v>
      </c>
      <c r="S81" s="74"/>
      <c r="T81" s="157">
        <f>T82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9" t="s">
        <v>69</v>
      </c>
      <c r="AU81" s="19" t="s">
        <v>109</v>
      </c>
      <c r="BK81" s="158">
        <f>BK82</f>
        <v>266055</v>
      </c>
    </row>
    <row r="82" spans="1:65" s="12" customFormat="1" ht="25.95" customHeight="1">
      <c r="B82" s="159"/>
      <c r="C82" s="160"/>
      <c r="D82" s="161" t="s">
        <v>69</v>
      </c>
      <c r="E82" s="162" t="s">
        <v>245</v>
      </c>
      <c r="F82" s="162" t="s">
        <v>246</v>
      </c>
      <c r="G82" s="160"/>
      <c r="H82" s="160"/>
      <c r="I82" s="163"/>
      <c r="J82" s="164">
        <f>BK82</f>
        <v>266055</v>
      </c>
      <c r="K82" s="160"/>
      <c r="L82" s="165"/>
      <c r="M82" s="166"/>
      <c r="N82" s="167"/>
      <c r="O82" s="167"/>
      <c r="P82" s="168">
        <f>P83</f>
        <v>0</v>
      </c>
      <c r="Q82" s="167"/>
      <c r="R82" s="168">
        <f>R83</f>
        <v>0.94000000000000028</v>
      </c>
      <c r="S82" s="167"/>
      <c r="T82" s="169">
        <f>T83</f>
        <v>0</v>
      </c>
      <c r="AR82" s="170" t="s">
        <v>80</v>
      </c>
      <c r="AT82" s="171" t="s">
        <v>69</v>
      </c>
      <c r="AU82" s="171" t="s">
        <v>70</v>
      </c>
      <c r="AY82" s="170" t="s">
        <v>133</v>
      </c>
      <c r="BK82" s="172">
        <f>BK83</f>
        <v>266055</v>
      </c>
    </row>
    <row r="83" spans="1:65" s="12" customFormat="1" ht="22.8" customHeight="1">
      <c r="B83" s="159"/>
      <c r="C83" s="160"/>
      <c r="D83" s="161" t="s">
        <v>69</v>
      </c>
      <c r="E83" s="173" t="s">
        <v>1265</v>
      </c>
      <c r="F83" s="173" t="s">
        <v>1266</v>
      </c>
      <c r="G83" s="160"/>
      <c r="H83" s="160"/>
      <c r="I83" s="163"/>
      <c r="J83" s="174">
        <f>BK83</f>
        <v>266055</v>
      </c>
      <c r="K83" s="160"/>
      <c r="L83" s="165"/>
      <c r="M83" s="166"/>
      <c r="N83" s="167"/>
      <c r="O83" s="167"/>
      <c r="P83" s="168">
        <f>SUM(P84:P163)</f>
        <v>0</v>
      </c>
      <c r="Q83" s="167"/>
      <c r="R83" s="168">
        <f>SUM(R84:R163)</f>
        <v>0.94000000000000028</v>
      </c>
      <c r="S83" s="167"/>
      <c r="T83" s="169">
        <f>SUM(T84:T163)</f>
        <v>0</v>
      </c>
      <c r="AR83" s="170" t="s">
        <v>80</v>
      </c>
      <c r="AT83" s="171" t="s">
        <v>69</v>
      </c>
      <c r="AU83" s="171" t="s">
        <v>78</v>
      </c>
      <c r="AY83" s="170" t="s">
        <v>133</v>
      </c>
      <c r="BK83" s="172">
        <f>SUM(BK84:BK163)</f>
        <v>266055</v>
      </c>
    </row>
    <row r="84" spans="1:65" s="2" customFormat="1" ht="16.5" customHeight="1">
      <c r="A84" s="36"/>
      <c r="B84" s="37"/>
      <c r="C84" s="175" t="s">
        <v>78</v>
      </c>
      <c r="D84" s="175" t="s">
        <v>136</v>
      </c>
      <c r="E84" s="176" t="s">
        <v>1267</v>
      </c>
      <c r="F84" s="177" t="s">
        <v>1268</v>
      </c>
      <c r="G84" s="178" t="s">
        <v>1073</v>
      </c>
      <c r="H84" s="179">
        <v>1</v>
      </c>
      <c r="I84" s="180">
        <v>10000</v>
      </c>
      <c r="J84" s="181">
        <f>ROUND(I84*H84,2)</f>
        <v>10000</v>
      </c>
      <c r="K84" s="177" t="s">
        <v>19</v>
      </c>
      <c r="L84" s="41"/>
      <c r="M84" s="182" t="s">
        <v>19</v>
      </c>
      <c r="N84" s="183" t="s">
        <v>41</v>
      </c>
      <c r="O84" s="66"/>
      <c r="P84" s="184">
        <f>O84*H84</f>
        <v>0</v>
      </c>
      <c r="Q84" s="184">
        <v>0</v>
      </c>
      <c r="R84" s="184">
        <f>Q84*H84</f>
        <v>0</v>
      </c>
      <c r="S84" s="184">
        <v>0</v>
      </c>
      <c r="T84" s="185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186" t="s">
        <v>252</v>
      </c>
      <c r="AT84" s="186" t="s">
        <v>136</v>
      </c>
      <c r="AU84" s="186" t="s">
        <v>80</v>
      </c>
      <c r="AY84" s="19" t="s">
        <v>133</v>
      </c>
      <c r="BE84" s="187">
        <f>IF(N84="základní",J84,0)</f>
        <v>10000</v>
      </c>
      <c r="BF84" s="187">
        <f>IF(N84="snížená",J84,0)</f>
        <v>0</v>
      </c>
      <c r="BG84" s="187">
        <f>IF(N84="zákl. přenesená",J84,0)</f>
        <v>0</v>
      </c>
      <c r="BH84" s="187">
        <f>IF(N84="sníž. přenesená",J84,0)</f>
        <v>0</v>
      </c>
      <c r="BI84" s="187">
        <f>IF(N84="nulová",J84,0)</f>
        <v>0</v>
      </c>
      <c r="BJ84" s="19" t="s">
        <v>78</v>
      </c>
      <c r="BK84" s="187">
        <f>ROUND(I84*H84,2)</f>
        <v>10000</v>
      </c>
      <c r="BL84" s="19" t="s">
        <v>252</v>
      </c>
      <c r="BM84" s="186" t="s">
        <v>1269</v>
      </c>
    </row>
    <row r="85" spans="1:65" s="2" customFormat="1">
      <c r="A85" s="36"/>
      <c r="B85" s="37"/>
      <c r="C85" s="38"/>
      <c r="D85" s="188" t="s">
        <v>143</v>
      </c>
      <c r="E85" s="38"/>
      <c r="F85" s="189" t="s">
        <v>1268</v>
      </c>
      <c r="G85" s="38"/>
      <c r="H85" s="38"/>
      <c r="I85" s="190"/>
      <c r="J85" s="38"/>
      <c r="K85" s="38"/>
      <c r="L85" s="41"/>
      <c r="M85" s="191"/>
      <c r="N85" s="192"/>
      <c r="O85" s="66"/>
      <c r="P85" s="66"/>
      <c r="Q85" s="66"/>
      <c r="R85" s="66"/>
      <c r="S85" s="66"/>
      <c r="T85" s="67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9" t="s">
        <v>143</v>
      </c>
      <c r="AU85" s="19" t="s">
        <v>80</v>
      </c>
    </row>
    <row r="86" spans="1:65" s="2" customFormat="1" ht="16.5" customHeight="1">
      <c r="A86" s="36"/>
      <c r="B86" s="37"/>
      <c r="C86" s="230" t="s">
        <v>80</v>
      </c>
      <c r="D86" s="230" t="s">
        <v>336</v>
      </c>
      <c r="E86" s="231" t="s">
        <v>1270</v>
      </c>
      <c r="F86" s="232" t="s">
        <v>1271</v>
      </c>
      <c r="G86" s="233" t="s">
        <v>554</v>
      </c>
      <c r="H86" s="234">
        <v>1</v>
      </c>
      <c r="I86" s="235">
        <v>32000</v>
      </c>
      <c r="J86" s="236">
        <f>ROUND(I86*H86,2)</f>
        <v>32000</v>
      </c>
      <c r="K86" s="232" t="s">
        <v>19</v>
      </c>
      <c r="L86" s="237"/>
      <c r="M86" s="238" t="s">
        <v>19</v>
      </c>
      <c r="N86" s="239" t="s">
        <v>41</v>
      </c>
      <c r="O86" s="66"/>
      <c r="P86" s="184">
        <f>O86*H86</f>
        <v>0</v>
      </c>
      <c r="Q86" s="184">
        <v>0.02</v>
      </c>
      <c r="R86" s="184">
        <f>Q86*H86</f>
        <v>0.02</v>
      </c>
      <c r="S86" s="184">
        <v>0</v>
      </c>
      <c r="T86" s="185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86" t="s">
        <v>200</v>
      </c>
      <c r="AT86" s="186" t="s">
        <v>336</v>
      </c>
      <c r="AU86" s="186" t="s">
        <v>80</v>
      </c>
      <c r="AY86" s="19" t="s">
        <v>133</v>
      </c>
      <c r="BE86" s="187">
        <f>IF(N86="základní",J86,0)</f>
        <v>32000</v>
      </c>
      <c r="BF86" s="187">
        <f>IF(N86="snížená",J86,0)</f>
        <v>0</v>
      </c>
      <c r="BG86" s="187">
        <f>IF(N86="zákl. přenesená",J86,0)</f>
        <v>0</v>
      </c>
      <c r="BH86" s="187">
        <f>IF(N86="sníž. přenesená",J86,0)</f>
        <v>0</v>
      </c>
      <c r="BI86" s="187">
        <f>IF(N86="nulová",J86,0)</f>
        <v>0</v>
      </c>
      <c r="BJ86" s="19" t="s">
        <v>78</v>
      </c>
      <c r="BK86" s="187">
        <f>ROUND(I86*H86,2)</f>
        <v>32000</v>
      </c>
      <c r="BL86" s="19" t="s">
        <v>141</v>
      </c>
      <c r="BM86" s="186" t="s">
        <v>1272</v>
      </c>
    </row>
    <row r="87" spans="1:65" s="2" customFormat="1">
      <c r="A87" s="36"/>
      <c r="B87" s="37"/>
      <c r="C87" s="38"/>
      <c r="D87" s="188" t="s">
        <v>143</v>
      </c>
      <c r="E87" s="38"/>
      <c r="F87" s="189" t="s">
        <v>1271</v>
      </c>
      <c r="G87" s="38"/>
      <c r="H87" s="38"/>
      <c r="I87" s="190"/>
      <c r="J87" s="38"/>
      <c r="K87" s="38"/>
      <c r="L87" s="41"/>
      <c r="M87" s="191"/>
      <c r="N87" s="192"/>
      <c r="O87" s="66"/>
      <c r="P87" s="66"/>
      <c r="Q87" s="66"/>
      <c r="R87" s="66"/>
      <c r="S87" s="66"/>
      <c r="T87" s="67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9" t="s">
        <v>143</v>
      </c>
      <c r="AU87" s="19" t="s">
        <v>80</v>
      </c>
    </row>
    <row r="88" spans="1:65" s="2" customFormat="1" ht="16.5" customHeight="1">
      <c r="A88" s="36"/>
      <c r="B88" s="37"/>
      <c r="C88" s="230" t="s">
        <v>155</v>
      </c>
      <c r="D88" s="230" t="s">
        <v>336</v>
      </c>
      <c r="E88" s="231" t="s">
        <v>1273</v>
      </c>
      <c r="F88" s="232" t="s">
        <v>1274</v>
      </c>
      <c r="G88" s="233" t="s">
        <v>554</v>
      </c>
      <c r="H88" s="234">
        <v>1</v>
      </c>
      <c r="I88" s="235">
        <v>15000</v>
      </c>
      <c r="J88" s="236">
        <f>ROUND(I88*H88,2)</f>
        <v>15000</v>
      </c>
      <c r="K88" s="232" t="s">
        <v>19</v>
      </c>
      <c r="L88" s="237"/>
      <c r="M88" s="238" t="s">
        <v>19</v>
      </c>
      <c r="N88" s="239" t="s">
        <v>41</v>
      </c>
      <c r="O88" s="66"/>
      <c r="P88" s="184">
        <f>O88*H88</f>
        <v>0</v>
      </c>
      <c r="Q88" s="184">
        <v>0.02</v>
      </c>
      <c r="R88" s="184">
        <f>Q88*H88</f>
        <v>0.02</v>
      </c>
      <c r="S88" s="184">
        <v>0</v>
      </c>
      <c r="T88" s="185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86" t="s">
        <v>200</v>
      </c>
      <c r="AT88" s="186" t="s">
        <v>336</v>
      </c>
      <c r="AU88" s="186" t="s">
        <v>80</v>
      </c>
      <c r="AY88" s="19" t="s">
        <v>133</v>
      </c>
      <c r="BE88" s="187">
        <f>IF(N88="základní",J88,0)</f>
        <v>15000</v>
      </c>
      <c r="BF88" s="187">
        <f>IF(N88="snížená",J88,0)</f>
        <v>0</v>
      </c>
      <c r="BG88" s="187">
        <f>IF(N88="zákl. přenesená",J88,0)</f>
        <v>0</v>
      </c>
      <c r="BH88" s="187">
        <f>IF(N88="sníž. přenesená",J88,0)</f>
        <v>0</v>
      </c>
      <c r="BI88" s="187">
        <f>IF(N88="nulová",J88,0)</f>
        <v>0</v>
      </c>
      <c r="BJ88" s="19" t="s">
        <v>78</v>
      </c>
      <c r="BK88" s="187">
        <f>ROUND(I88*H88,2)</f>
        <v>15000</v>
      </c>
      <c r="BL88" s="19" t="s">
        <v>141</v>
      </c>
      <c r="BM88" s="186" t="s">
        <v>1275</v>
      </c>
    </row>
    <row r="89" spans="1:65" s="2" customFormat="1">
      <c r="A89" s="36"/>
      <c r="B89" s="37"/>
      <c r="C89" s="38"/>
      <c r="D89" s="188" t="s">
        <v>143</v>
      </c>
      <c r="E89" s="38"/>
      <c r="F89" s="189" t="s">
        <v>1274</v>
      </c>
      <c r="G89" s="38"/>
      <c r="H89" s="38"/>
      <c r="I89" s="190"/>
      <c r="J89" s="38"/>
      <c r="K89" s="38"/>
      <c r="L89" s="41"/>
      <c r="M89" s="191"/>
      <c r="N89" s="192"/>
      <c r="O89" s="66"/>
      <c r="P89" s="66"/>
      <c r="Q89" s="66"/>
      <c r="R89" s="66"/>
      <c r="S89" s="66"/>
      <c r="T89" s="67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143</v>
      </c>
      <c r="AU89" s="19" t="s">
        <v>80</v>
      </c>
    </row>
    <row r="90" spans="1:65" s="2" customFormat="1" ht="16.5" customHeight="1">
      <c r="A90" s="36"/>
      <c r="B90" s="37"/>
      <c r="C90" s="230" t="s">
        <v>141</v>
      </c>
      <c r="D90" s="230" t="s">
        <v>336</v>
      </c>
      <c r="E90" s="231" t="s">
        <v>1276</v>
      </c>
      <c r="F90" s="232" t="s">
        <v>1277</v>
      </c>
      <c r="G90" s="233" t="s">
        <v>554</v>
      </c>
      <c r="H90" s="234">
        <v>1</v>
      </c>
      <c r="I90" s="235">
        <v>15000</v>
      </c>
      <c r="J90" s="236">
        <f>ROUND(I90*H90,2)</f>
        <v>15000</v>
      </c>
      <c r="K90" s="232" t="s">
        <v>19</v>
      </c>
      <c r="L90" s="237"/>
      <c r="M90" s="238" t="s">
        <v>19</v>
      </c>
      <c r="N90" s="239" t="s">
        <v>41</v>
      </c>
      <c r="O90" s="66"/>
      <c r="P90" s="184">
        <f>O90*H90</f>
        <v>0</v>
      </c>
      <c r="Q90" s="184">
        <v>0.02</v>
      </c>
      <c r="R90" s="184">
        <f>Q90*H90</f>
        <v>0.02</v>
      </c>
      <c r="S90" s="184">
        <v>0</v>
      </c>
      <c r="T90" s="185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86" t="s">
        <v>200</v>
      </c>
      <c r="AT90" s="186" t="s">
        <v>336</v>
      </c>
      <c r="AU90" s="186" t="s">
        <v>80</v>
      </c>
      <c r="AY90" s="19" t="s">
        <v>133</v>
      </c>
      <c r="BE90" s="187">
        <f>IF(N90="základní",J90,0)</f>
        <v>15000</v>
      </c>
      <c r="BF90" s="187">
        <f>IF(N90="snížená",J90,0)</f>
        <v>0</v>
      </c>
      <c r="BG90" s="187">
        <f>IF(N90="zákl. přenesená",J90,0)</f>
        <v>0</v>
      </c>
      <c r="BH90" s="187">
        <f>IF(N90="sníž. přenesená",J90,0)</f>
        <v>0</v>
      </c>
      <c r="BI90" s="187">
        <f>IF(N90="nulová",J90,0)</f>
        <v>0</v>
      </c>
      <c r="BJ90" s="19" t="s">
        <v>78</v>
      </c>
      <c r="BK90" s="187">
        <f>ROUND(I90*H90,2)</f>
        <v>15000</v>
      </c>
      <c r="BL90" s="19" t="s">
        <v>141</v>
      </c>
      <c r="BM90" s="186" t="s">
        <v>1278</v>
      </c>
    </row>
    <row r="91" spans="1:65" s="2" customFormat="1">
      <c r="A91" s="36"/>
      <c r="B91" s="37"/>
      <c r="C91" s="38"/>
      <c r="D91" s="188" t="s">
        <v>143</v>
      </c>
      <c r="E91" s="38"/>
      <c r="F91" s="189" t="s">
        <v>1277</v>
      </c>
      <c r="G91" s="38"/>
      <c r="H91" s="38"/>
      <c r="I91" s="190"/>
      <c r="J91" s="38"/>
      <c r="K91" s="38"/>
      <c r="L91" s="41"/>
      <c r="M91" s="191"/>
      <c r="N91" s="192"/>
      <c r="O91" s="66"/>
      <c r="P91" s="66"/>
      <c r="Q91" s="66"/>
      <c r="R91" s="66"/>
      <c r="S91" s="66"/>
      <c r="T91" s="67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143</v>
      </c>
      <c r="AU91" s="19" t="s">
        <v>80</v>
      </c>
    </row>
    <row r="92" spans="1:65" s="2" customFormat="1" ht="16.5" customHeight="1">
      <c r="A92" s="36"/>
      <c r="B92" s="37"/>
      <c r="C92" s="230" t="s">
        <v>172</v>
      </c>
      <c r="D92" s="230" t="s">
        <v>336</v>
      </c>
      <c r="E92" s="231" t="s">
        <v>1279</v>
      </c>
      <c r="F92" s="232" t="s">
        <v>1280</v>
      </c>
      <c r="G92" s="233" t="s">
        <v>554</v>
      </c>
      <c r="H92" s="234">
        <v>1</v>
      </c>
      <c r="I92" s="235">
        <v>55000</v>
      </c>
      <c r="J92" s="236">
        <f>ROUND(I92*H92,2)</f>
        <v>55000</v>
      </c>
      <c r="K92" s="232" t="s">
        <v>19</v>
      </c>
      <c r="L92" s="237"/>
      <c r="M92" s="238" t="s">
        <v>19</v>
      </c>
      <c r="N92" s="239" t="s">
        <v>41</v>
      </c>
      <c r="O92" s="66"/>
      <c r="P92" s="184">
        <f>O92*H92</f>
        <v>0</v>
      </c>
      <c r="Q92" s="184">
        <v>0.02</v>
      </c>
      <c r="R92" s="184">
        <f>Q92*H92</f>
        <v>0.02</v>
      </c>
      <c r="S92" s="184">
        <v>0</v>
      </c>
      <c r="T92" s="185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6" t="s">
        <v>200</v>
      </c>
      <c r="AT92" s="186" t="s">
        <v>336</v>
      </c>
      <c r="AU92" s="186" t="s">
        <v>80</v>
      </c>
      <c r="AY92" s="19" t="s">
        <v>133</v>
      </c>
      <c r="BE92" s="187">
        <f>IF(N92="základní",J92,0)</f>
        <v>55000</v>
      </c>
      <c r="BF92" s="187">
        <f>IF(N92="snížená",J92,0)</f>
        <v>0</v>
      </c>
      <c r="BG92" s="187">
        <f>IF(N92="zákl. přenesená",J92,0)</f>
        <v>0</v>
      </c>
      <c r="BH92" s="187">
        <f>IF(N92="sníž. přenesená",J92,0)</f>
        <v>0</v>
      </c>
      <c r="BI92" s="187">
        <f>IF(N92="nulová",J92,0)</f>
        <v>0</v>
      </c>
      <c r="BJ92" s="19" t="s">
        <v>78</v>
      </c>
      <c r="BK92" s="187">
        <f>ROUND(I92*H92,2)</f>
        <v>55000</v>
      </c>
      <c r="BL92" s="19" t="s">
        <v>141</v>
      </c>
      <c r="BM92" s="186" t="s">
        <v>1281</v>
      </c>
    </row>
    <row r="93" spans="1:65" s="2" customFormat="1">
      <c r="A93" s="36"/>
      <c r="B93" s="37"/>
      <c r="C93" s="38"/>
      <c r="D93" s="188" t="s">
        <v>143</v>
      </c>
      <c r="E93" s="38"/>
      <c r="F93" s="189" t="s">
        <v>1280</v>
      </c>
      <c r="G93" s="38"/>
      <c r="H93" s="38"/>
      <c r="I93" s="190"/>
      <c r="J93" s="38"/>
      <c r="K93" s="38"/>
      <c r="L93" s="41"/>
      <c r="M93" s="191"/>
      <c r="N93" s="192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143</v>
      </c>
      <c r="AU93" s="19" t="s">
        <v>80</v>
      </c>
    </row>
    <row r="94" spans="1:65" s="2" customFormat="1" ht="16.5" customHeight="1">
      <c r="A94" s="36"/>
      <c r="B94" s="37"/>
      <c r="C94" s="230" t="s">
        <v>183</v>
      </c>
      <c r="D94" s="230" t="s">
        <v>336</v>
      </c>
      <c r="E94" s="231" t="s">
        <v>1282</v>
      </c>
      <c r="F94" s="232" t="s">
        <v>1283</v>
      </c>
      <c r="G94" s="233" t="s">
        <v>554</v>
      </c>
      <c r="H94" s="234">
        <v>1</v>
      </c>
      <c r="I94" s="235">
        <v>8400</v>
      </c>
      <c r="J94" s="236">
        <f>ROUND(I94*H94,2)</f>
        <v>8400</v>
      </c>
      <c r="K94" s="232" t="s">
        <v>19</v>
      </c>
      <c r="L94" s="237"/>
      <c r="M94" s="238" t="s">
        <v>19</v>
      </c>
      <c r="N94" s="239" t="s">
        <v>41</v>
      </c>
      <c r="O94" s="66"/>
      <c r="P94" s="184">
        <f>O94*H94</f>
        <v>0</v>
      </c>
      <c r="Q94" s="184">
        <v>0.02</v>
      </c>
      <c r="R94" s="184">
        <f>Q94*H94</f>
        <v>0.02</v>
      </c>
      <c r="S94" s="184">
        <v>0</v>
      </c>
      <c r="T94" s="185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86" t="s">
        <v>200</v>
      </c>
      <c r="AT94" s="186" t="s">
        <v>336</v>
      </c>
      <c r="AU94" s="186" t="s">
        <v>80</v>
      </c>
      <c r="AY94" s="19" t="s">
        <v>133</v>
      </c>
      <c r="BE94" s="187">
        <f>IF(N94="základní",J94,0)</f>
        <v>8400</v>
      </c>
      <c r="BF94" s="187">
        <f>IF(N94="snížená",J94,0)</f>
        <v>0</v>
      </c>
      <c r="BG94" s="187">
        <f>IF(N94="zákl. přenesená",J94,0)</f>
        <v>0</v>
      </c>
      <c r="BH94" s="187">
        <f>IF(N94="sníž. přenesená",J94,0)</f>
        <v>0</v>
      </c>
      <c r="BI94" s="187">
        <f>IF(N94="nulová",J94,0)</f>
        <v>0</v>
      </c>
      <c r="BJ94" s="19" t="s">
        <v>78</v>
      </c>
      <c r="BK94" s="187">
        <f>ROUND(I94*H94,2)</f>
        <v>8400</v>
      </c>
      <c r="BL94" s="19" t="s">
        <v>141</v>
      </c>
      <c r="BM94" s="186" t="s">
        <v>1284</v>
      </c>
    </row>
    <row r="95" spans="1:65" s="2" customFormat="1">
      <c r="A95" s="36"/>
      <c r="B95" s="37"/>
      <c r="C95" s="38"/>
      <c r="D95" s="188" t="s">
        <v>143</v>
      </c>
      <c r="E95" s="38"/>
      <c r="F95" s="189" t="s">
        <v>1283</v>
      </c>
      <c r="G95" s="38"/>
      <c r="H95" s="38"/>
      <c r="I95" s="190"/>
      <c r="J95" s="38"/>
      <c r="K95" s="38"/>
      <c r="L95" s="41"/>
      <c r="M95" s="191"/>
      <c r="N95" s="192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143</v>
      </c>
      <c r="AU95" s="19" t="s">
        <v>80</v>
      </c>
    </row>
    <row r="96" spans="1:65" s="2" customFormat="1" ht="16.5" customHeight="1">
      <c r="A96" s="36"/>
      <c r="B96" s="37"/>
      <c r="C96" s="230" t="s">
        <v>193</v>
      </c>
      <c r="D96" s="230" t="s">
        <v>336</v>
      </c>
      <c r="E96" s="231" t="s">
        <v>1285</v>
      </c>
      <c r="F96" s="232" t="s">
        <v>1286</v>
      </c>
      <c r="G96" s="233" t="s">
        <v>554</v>
      </c>
      <c r="H96" s="234">
        <v>1</v>
      </c>
      <c r="I96" s="235">
        <v>19000</v>
      </c>
      <c r="J96" s="236">
        <f>ROUND(I96*H96,2)</f>
        <v>19000</v>
      </c>
      <c r="K96" s="232" t="s">
        <v>19</v>
      </c>
      <c r="L96" s="237"/>
      <c r="M96" s="238" t="s">
        <v>19</v>
      </c>
      <c r="N96" s="239" t="s">
        <v>41</v>
      </c>
      <c r="O96" s="66"/>
      <c r="P96" s="184">
        <f>O96*H96</f>
        <v>0</v>
      </c>
      <c r="Q96" s="184">
        <v>0.02</v>
      </c>
      <c r="R96" s="184">
        <f>Q96*H96</f>
        <v>0.02</v>
      </c>
      <c r="S96" s="184">
        <v>0</v>
      </c>
      <c r="T96" s="185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86" t="s">
        <v>200</v>
      </c>
      <c r="AT96" s="186" t="s">
        <v>336</v>
      </c>
      <c r="AU96" s="186" t="s">
        <v>80</v>
      </c>
      <c r="AY96" s="19" t="s">
        <v>133</v>
      </c>
      <c r="BE96" s="187">
        <f>IF(N96="základní",J96,0)</f>
        <v>19000</v>
      </c>
      <c r="BF96" s="187">
        <f>IF(N96="snížená",J96,0)</f>
        <v>0</v>
      </c>
      <c r="BG96" s="187">
        <f>IF(N96="zákl. přenesená",J96,0)</f>
        <v>0</v>
      </c>
      <c r="BH96" s="187">
        <f>IF(N96="sníž. přenesená",J96,0)</f>
        <v>0</v>
      </c>
      <c r="BI96" s="187">
        <f>IF(N96="nulová",J96,0)</f>
        <v>0</v>
      </c>
      <c r="BJ96" s="19" t="s">
        <v>78</v>
      </c>
      <c r="BK96" s="187">
        <f>ROUND(I96*H96,2)</f>
        <v>19000</v>
      </c>
      <c r="BL96" s="19" t="s">
        <v>141</v>
      </c>
      <c r="BM96" s="186" t="s">
        <v>1287</v>
      </c>
    </row>
    <row r="97" spans="1:65" s="2" customFormat="1">
      <c r="A97" s="36"/>
      <c r="B97" s="37"/>
      <c r="C97" s="38"/>
      <c r="D97" s="188" t="s">
        <v>143</v>
      </c>
      <c r="E97" s="38"/>
      <c r="F97" s="189" t="s">
        <v>1286</v>
      </c>
      <c r="G97" s="38"/>
      <c r="H97" s="38"/>
      <c r="I97" s="190"/>
      <c r="J97" s="38"/>
      <c r="K97" s="38"/>
      <c r="L97" s="41"/>
      <c r="M97" s="191"/>
      <c r="N97" s="192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143</v>
      </c>
      <c r="AU97" s="19" t="s">
        <v>80</v>
      </c>
    </row>
    <row r="98" spans="1:65" s="2" customFormat="1" ht="16.5" customHeight="1">
      <c r="A98" s="36"/>
      <c r="B98" s="37"/>
      <c r="C98" s="230" t="s">
        <v>200</v>
      </c>
      <c r="D98" s="230" t="s">
        <v>336</v>
      </c>
      <c r="E98" s="231" t="s">
        <v>1288</v>
      </c>
      <c r="F98" s="232" t="s">
        <v>1289</v>
      </c>
      <c r="G98" s="233" t="s">
        <v>554</v>
      </c>
      <c r="H98" s="234">
        <v>1</v>
      </c>
      <c r="I98" s="235">
        <v>8800</v>
      </c>
      <c r="J98" s="236">
        <f>ROUND(I98*H98,2)</f>
        <v>8800</v>
      </c>
      <c r="K98" s="232" t="s">
        <v>19</v>
      </c>
      <c r="L98" s="237"/>
      <c r="M98" s="238" t="s">
        <v>19</v>
      </c>
      <c r="N98" s="239" t="s">
        <v>41</v>
      </c>
      <c r="O98" s="66"/>
      <c r="P98" s="184">
        <f>O98*H98</f>
        <v>0</v>
      </c>
      <c r="Q98" s="184">
        <v>0.02</v>
      </c>
      <c r="R98" s="184">
        <f>Q98*H98</f>
        <v>0.02</v>
      </c>
      <c r="S98" s="184">
        <v>0</v>
      </c>
      <c r="T98" s="185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86" t="s">
        <v>200</v>
      </c>
      <c r="AT98" s="186" t="s">
        <v>336</v>
      </c>
      <c r="AU98" s="186" t="s">
        <v>80</v>
      </c>
      <c r="AY98" s="19" t="s">
        <v>133</v>
      </c>
      <c r="BE98" s="187">
        <f>IF(N98="základní",J98,0)</f>
        <v>8800</v>
      </c>
      <c r="BF98" s="187">
        <f>IF(N98="snížená",J98,0)</f>
        <v>0</v>
      </c>
      <c r="BG98" s="187">
        <f>IF(N98="zákl. přenesená",J98,0)</f>
        <v>0</v>
      </c>
      <c r="BH98" s="187">
        <f>IF(N98="sníž. přenesená",J98,0)</f>
        <v>0</v>
      </c>
      <c r="BI98" s="187">
        <f>IF(N98="nulová",J98,0)</f>
        <v>0</v>
      </c>
      <c r="BJ98" s="19" t="s">
        <v>78</v>
      </c>
      <c r="BK98" s="187">
        <f>ROUND(I98*H98,2)</f>
        <v>8800</v>
      </c>
      <c r="BL98" s="19" t="s">
        <v>141</v>
      </c>
      <c r="BM98" s="186" t="s">
        <v>1290</v>
      </c>
    </row>
    <row r="99" spans="1:65" s="2" customFormat="1">
      <c r="A99" s="36"/>
      <c r="B99" s="37"/>
      <c r="C99" s="38"/>
      <c r="D99" s="188" t="s">
        <v>143</v>
      </c>
      <c r="E99" s="38"/>
      <c r="F99" s="189" t="s">
        <v>1289</v>
      </c>
      <c r="G99" s="38"/>
      <c r="H99" s="38"/>
      <c r="I99" s="190"/>
      <c r="J99" s="38"/>
      <c r="K99" s="38"/>
      <c r="L99" s="41"/>
      <c r="M99" s="191"/>
      <c r="N99" s="192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143</v>
      </c>
      <c r="AU99" s="19" t="s">
        <v>80</v>
      </c>
    </row>
    <row r="100" spans="1:65" s="2" customFormat="1" ht="16.5" customHeight="1">
      <c r="A100" s="36"/>
      <c r="B100" s="37"/>
      <c r="C100" s="230" t="s">
        <v>134</v>
      </c>
      <c r="D100" s="230" t="s">
        <v>336</v>
      </c>
      <c r="E100" s="231" t="s">
        <v>1291</v>
      </c>
      <c r="F100" s="232" t="s">
        <v>1292</v>
      </c>
      <c r="G100" s="233" t="s">
        <v>554</v>
      </c>
      <c r="H100" s="234">
        <v>1</v>
      </c>
      <c r="I100" s="235">
        <v>3500</v>
      </c>
      <c r="J100" s="236">
        <f>ROUND(I100*H100,2)</f>
        <v>3500</v>
      </c>
      <c r="K100" s="232" t="s">
        <v>19</v>
      </c>
      <c r="L100" s="237"/>
      <c r="M100" s="238" t="s">
        <v>19</v>
      </c>
      <c r="N100" s="239" t="s">
        <v>41</v>
      </c>
      <c r="O100" s="66"/>
      <c r="P100" s="184">
        <f>O100*H100</f>
        <v>0</v>
      </c>
      <c r="Q100" s="184">
        <v>0.02</v>
      </c>
      <c r="R100" s="184">
        <f>Q100*H100</f>
        <v>0.02</v>
      </c>
      <c r="S100" s="184">
        <v>0</v>
      </c>
      <c r="T100" s="185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86" t="s">
        <v>200</v>
      </c>
      <c r="AT100" s="186" t="s">
        <v>336</v>
      </c>
      <c r="AU100" s="186" t="s">
        <v>80</v>
      </c>
      <c r="AY100" s="19" t="s">
        <v>133</v>
      </c>
      <c r="BE100" s="187">
        <f>IF(N100="základní",J100,0)</f>
        <v>3500</v>
      </c>
      <c r="BF100" s="187">
        <f>IF(N100="snížená",J100,0)</f>
        <v>0</v>
      </c>
      <c r="BG100" s="187">
        <f>IF(N100="zákl. přenesená",J100,0)</f>
        <v>0</v>
      </c>
      <c r="BH100" s="187">
        <f>IF(N100="sníž. přenesená",J100,0)</f>
        <v>0</v>
      </c>
      <c r="BI100" s="187">
        <f>IF(N100="nulová",J100,0)</f>
        <v>0</v>
      </c>
      <c r="BJ100" s="19" t="s">
        <v>78</v>
      </c>
      <c r="BK100" s="187">
        <f>ROUND(I100*H100,2)</f>
        <v>3500</v>
      </c>
      <c r="BL100" s="19" t="s">
        <v>141</v>
      </c>
      <c r="BM100" s="186" t="s">
        <v>1293</v>
      </c>
    </row>
    <row r="101" spans="1:65" s="2" customFormat="1">
      <c r="A101" s="36"/>
      <c r="B101" s="37"/>
      <c r="C101" s="38"/>
      <c r="D101" s="188" t="s">
        <v>143</v>
      </c>
      <c r="E101" s="38"/>
      <c r="F101" s="189" t="s">
        <v>1292</v>
      </c>
      <c r="G101" s="38"/>
      <c r="H101" s="38"/>
      <c r="I101" s="190"/>
      <c r="J101" s="38"/>
      <c r="K101" s="38"/>
      <c r="L101" s="41"/>
      <c r="M101" s="191"/>
      <c r="N101" s="192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143</v>
      </c>
      <c r="AU101" s="19" t="s">
        <v>80</v>
      </c>
    </row>
    <row r="102" spans="1:65" s="2" customFormat="1" ht="16.5" customHeight="1">
      <c r="A102" s="36"/>
      <c r="B102" s="37"/>
      <c r="C102" s="230" t="s">
        <v>227</v>
      </c>
      <c r="D102" s="230" t="s">
        <v>336</v>
      </c>
      <c r="E102" s="231" t="s">
        <v>1294</v>
      </c>
      <c r="F102" s="232" t="s">
        <v>1295</v>
      </c>
      <c r="G102" s="233" t="s">
        <v>554</v>
      </c>
      <c r="H102" s="234">
        <v>1</v>
      </c>
      <c r="I102" s="235">
        <v>3500</v>
      </c>
      <c r="J102" s="236">
        <f>ROUND(I102*H102,2)</f>
        <v>3500</v>
      </c>
      <c r="K102" s="232" t="s">
        <v>19</v>
      </c>
      <c r="L102" s="237"/>
      <c r="M102" s="238" t="s">
        <v>19</v>
      </c>
      <c r="N102" s="239" t="s">
        <v>41</v>
      </c>
      <c r="O102" s="66"/>
      <c r="P102" s="184">
        <f>O102*H102</f>
        <v>0</v>
      </c>
      <c r="Q102" s="184">
        <v>0.02</v>
      </c>
      <c r="R102" s="184">
        <f>Q102*H102</f>
        <v>0.02</v>
      </c>
      <c r="S102" s="184">
        <v>0</v>
      </c>
      <c r="T102" s="185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6" t="s">
        <v>200</v>
      </c>
      <c r="AT102" s="186" t="s">
        <v>336</v>
      </c>
      <c r="AU102" s="186" t="s">
        <v>80</v>
      </c>
      <c r="AY102" s="19" t="s">
        <v>133</v>
      </c>
      <c r="BE102" s="187">
        <f>IF(N102="základní",J102,0)</f>
        <v>3500</v>
      </c>
      <c r="BF102" s="187">
        <f>IF(N102="snížená",J102,0)</f>
        <v>0</v>
      </c>
      <c r="BG102" s="187">
        <f>IF(N102="zákl. přenesená",J102,0)</f>
        <v>0</v>
      </c>
      <c r="BH102" s="187">
        <f>IF(N102="sníž. přenesená",J102,0)</f>
        <v>0</v>
      </c>
      <c r="BI102" s="187">
        <f>IF(N102="nulová",J102,0)</f>
        <v>0</v>
      </c>
      <c r="BJ102" s="19" t="s">
        <v>78</v>
      </c>
      <c r="BK102" s="187">
        <f>ROUND(I102*H102,2)</f>
        <v>3500</v>
      </c>
      <c r="BL102" s="19" t="s">
        <v>141</v>
      </c>
      <c r="BM102" s="186" t="s">
        <v>1296</v>
      </c>
    </row>
    <row r="103" spans="1:65" s="2" customFormat="1">
      <c r="A103" s="36"/>
      <c r="B103" s="37"/>
      <c r="C103" s="38"/>
      <c r="D103" s="188" t="s">
        <v>143</v>
      </c>
      <c r="E103" s="38"/>
      <c r="F103" s="189" t="s">
        <v>1295</v>
      </c>
      <c r="G103" s="38"/>
      <c r="H103" s="38"/>
      <c r="I103" s="190"/>
      <c r="J103" s="38"/>
      <c r="K103" s="38"/>
      <c r="L103" s="41"/>
      <c r="M103" s="191"/>
      <c r="N103" s="192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143</v>
      </c>
      <c r="AU103" s="19" t="s">
        <v>80</v>
      </c>
    </row>
    <row r="104" spans="1:65" s="2" customFormat="1" ht="16.5" customHeight="1">
      <c r="A104" s="36"/>
      <c r="B104" s="37"/>
      <c r="C104" s="230" t="s">
        <v>233</v>
      </c>
      <c r="D104" s="230" t="s">
        <v>336</v>
      </c>
      <c r="E104" s="231" t="s">
        <v>1297</v>
      </c>
      <c r="F104" s="232" t="s">
        <v>1298</v>
      </c>
      <c r="G104" s="233" t="s">
        <v>554</v>
      </c>
      <c r="H104" s="234">
        <v>2</v>
      </c>
      <c r="I104" s="235">
        <v>2500</v>
      </c>
      <c r="J104" s="236">
        <f>ROUND(I104*H104,2)</f>
        <v>5000</v>
      </c>
      <c r="K104" s="232" t="s">
        <v>19</v>
      </c>
      <c r="L104" s="237"/>
      <c r="M104" s="238" t="s">
        <v>19</v>
      </c>
      <c r="N104" s="239" t="s">
        <v>41</v>
      </c>
      <c r="O104" s="66"/>
      <c r="P104" s="184">
        <f>O104*H104</f>
        <v>0</v>
      </c>
      <c r="Q104" s="184">
        <v>0.02</v>
      </c>
      <c r="R104" s="184">
        <f>Q104*H104</f>
        <v>0.04</v>
      </c>
      <c r="S104" s="184">
        <v>0</v>
      </c>
      <c r="T104" s="185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86" t="s">
        <v>200</v>
      </c>
      <c r="AT104" s="186" t="s">
        <v>336</v>
      </c>
      <c r="AU104" s="186" t="s">
        <v>80</v>
      </c>
      <c r="AY104" s="19" t="s">
        <v>133</v>
      </c>
      <c r="BE104" s="187">
        <f>IF(N104="základní",J104,0)</f>
        <v>5000</v>
      </c>
      <c r="BF104" s="187">
        <f>IF(N104="snížená",J104,0)</f>
        <v>0</v>
      </c>
      <c r="BG104" s="187">
        <f>IF(N104="zákl. přenesená",J104,0)</f>
        <v>0</v>
      </c>
      <c r="BH104" s="187">
        <f>IF(N104="sníž. přenesená",J104,0)</f>
        <v>0</v>
      </c>
      <c r="BI104" s="187">
        <f>IF(N104="nulová",J104,0)</f>
        <v>0</v>
      </c>
      <c r="BJ104" s="19" t="s">
        <v>78</v>
      </c>
      <c r="BK104" s="187">
        <f>ROUND(I104*H104,2)</f>
        <v>5000</v>
      </c>
      <c r="BL104" s="19" t="s">
        <v>141</v>
      </c>
      <c r="BM104" s="186" t="s">
        <v>1299</v>
      </c>
    </row>
    <row r="105" spans="1:65" s="2" customFormat="1">
      <c r="A105" s="36"/>
      <c r="B105" s="37"/>
      <c r="C105" s="38"/>
      <c r="D105" s="188" t="s">
        <v>143</v>
      </c>
      <c r="E105" s="38"/>
      <c r="F105" s="189" t="s">
        <v>1298</v>
      </c>
      <c r="G105" s="38"/>
      <c r="H105" s="38"/>
      <c r="I105" s="190"/>
      <c r="J105" s="38"/>
      <c r="K105" s="38"/>
      <c r="L105" s="41"/>
      <c r="M105" s="191"/>
      <c r="N105" s="192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9" t="s">
        <v>143</v>
      </c>
      <c r="AU105" s="19" t="s">
        <v>80</v>
      </c>
    </row>
    <row r="106" spans="1:65" s="2" customFormat="1" ht="16.5" customHeight="1">
      <c r="A106" s="36"/>
      <c r="B106" s="37"/>
      <c r="C106" s="230" t="s">
        <v>8</v>
      </c>
      <c r="D106" s="230" t="s">
        <v>336</v>
      </c>
      <c r="E106" s="231" t="s">
        <v>1300</v>
      </c>
      <c r="F106" s="232" t="s">
        <v>1301</v>
      </c>
      <c r="G106" s="233" t="s">
        <v>554</v>
      </c>
      <c r="H106" s="234">
        <v>1</v>
      </c>
      <c r="I106" s="235">
        <v>8600</v>
      </c>
      <c r="J106" s="236">
        <f>ROUND(I106*H106,2)</f>
        <v>8600</v>
      </c>
      <c r="K106" s="232" t="s">
        <v>19</v>
      </c>
      <c r="L106" s="237"/>
      <c r="M106" s="238" t="s">
        <v>19</v>
      </c>
      <c r="N106" s="239" t="s">
        <v>41</v>
      </c>
      <c r="O106" s="66"/>
      <c r="P106" s="184">
        <f>O106*H106</f>
        <v>0</v>
      </c>
      <c r="Q106" s="184">
        <v>0.02</v>
      </c>
      <c r="R106" s="184">
        <f>Q106*H106</f>
        <v>0.02</v>
      </c>
      <c r="S106" s="184">
        <v>0</v>
      </c>
      <c r="T106" s="185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6" t="s">
        <v>200</v>
      </c>
      <c r="AT106" s="186" t="s">
        <v>336</v>
      </c>
      <c r="AU106" s="186" t="s">
        <v>80</v>
      </c>
      <c r="AY106" s="19" t="s">
        <v>133</v>
      </c>
      <c r="BE106" s="187">
        <f>IF(N106="základní",J106,0)</f>
        <v>8600</v>
      </c>
      <c r="BF106" s="187">
        <f>IF(N106="snížená",J106,0)</f>
        <v>0</v>
      </c>
      <c r="BG106" s="187">
        <f>IF(N106="zákl. přenesená",J106,0)</f>
        <v>0</v>
      </c>
      <c r="BH106" s="187">
        <f>IF(N106="sníž. přenesená",J106,0)</f>
        <v>0</v>
      </c>
      <c r="BI106" s="187">
        <f>IF(N106="nulová",J106,0)</f>
        <v>0</v>
      </c>
      <c r="BJ106" s="19" t="s">
        <v>78</v>
      </c>
      <c r="BK106" s="187">
        <f>ROUND(I106*H106,2)</f>
        <v>8600</v>
      </c>
      <c r="BL106" s="19" t="s">
        <v>141</v>
      </c>
      <c r="BM106" s="186" t="s">
        <v>1302</v>
      </c>
    </row>
    <row r="107" spans="1:65" s="2" customFormat="1">
      <c r="A107" s="36"/>
      <c r="B107" s="37"/>
      <c r="C107" s="38"/>
      <c r="D107" s="188" t="s">
        <v>143</v>
      </c>
      <c r="E107" s="38"/>
      <c r="F107" s="189" t="s">
        <v>1301</v>
      </c>
      <c r="G107" s="38"/>
      <c r="H107" s="38"/>
      <c r="I107" s="190"/>
      <c r="J107" s="38"/>
      <c r="K107" s="38"/>
      <c r="L107" s="41"/>
      <c r="M107" s="191"/>
      <c r="N107" s="192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143</v>
      </c>
      <c r="AU107" s="19" t="s">
        <v>80</v>
      </c>
    </row>
    <row r="108" spans="1:65" s="2" customFormat="1" ht="16.5" customHeight="1">
      <c r="A108" s="36"/>
      <c r="B108" s="37"/>
      <c r="C108" s="230" t="s">
        <v>249</v>
      </c>
      <c r="D108" s="230" t="s">
        <v>336</v>
      </c>
      <c r="E108" s="231" t="s">
        <v>1303</v>
      </c>
      <c r="F108" s="232" t="s">
        <v>1304</v>
      </c>
      <c r="G108" s="233" t="s">
        <v>554</v>
      </c>
      <c r="H108" s="234">
        <v>1</v>
      </c>
      <c r="I108" s="235">
        <v>3200</v>
      </c>
      <c r="J108" s="236">
        <f>ROUND(I108*H108,2)</f>
        <v>3200</v>
      </c>
      <c r="K108" s="232" t="s">
        <v>19</v>
      </c>
      <c r="L108" s="237"/>
      <c r="M108" s="238" t="s">
        <v>19</v>
      </c>
      <c r="N108" s="239" t="s">
        <v>41</v>
      </c>
      <c r="O108" s="66"/>
      <c r="P108" s="184">
        <f>O108*H108</f>
        <v>0</v>
      </c>
      <c r="Q108" s="184">
        <v>0.02</v>
      </c>
      <c r="R108" s="184">
        <f>Q108*H108</f>
        <v>0.02</v>
      </c>
      <c r="S108" s="184">
        <v>0</v>
      </c>
      <c r="T108" s="185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86" t="s">
        <v>200</v>
      </c>
      <c r="AT108" s="186" t="s">
        <v>336</v>
      </c>
      <c r="AU108" s="186" t="s">
        <v>80</v>
      </c>
      <c r="AY108" s="19" t="s">
        <v>133</v>
      </c>
      <c r="BE108" s="187">
        <f>IF(N108="základní",J108,0)</f>
        <v>3200</v>
      </c>
      <c r="BF108" s="187">
        <f>IF(N108="snížená",J108,0)</f>
        <v>0</v>
      </c>
      <c r="BG108" s="187">
        <f>IF(N108="zákl. přenesená",J108,0)</f>
        <v>0</v>
      </c>
      <c r="BH108" s="187">
        <f>IF(N108="sníž. přenesená",J108,0)</f>
        <v>0</v>
      </c>
      <c r="BI108" s="187">
        <f>IF(N108="nulová",J108,0)</f>
        <v>0</v>
      </c>
      <c r="BJ108" s="19" t="s">
        <v>78</v>
      </c>
      <c r="BK108" s="187">
        <f>ROUND(I108*H108,2)</f>
        <v>3200</v>
      </c>
      <c r="BL108" s="19" t="s">
        <v>141</v>
      </c>
      <c r="BM108" s="186" t="s">
        <v>1305</v>
      </c>
    </row>
    <row r="109" spans="1:65" s="2" customFormat="1">
      <c r="A109" s="36"/>
      <c r="B109" s="37"/>
      <c r="C109" s="38"/>
      <c r="D109" s="188" t="s">
        <v>143</v>
      </c>
      <c r="E109" s="38"/>
      <c r="F109" s="189" t="s">
        <v>1304</v>
      </c>
      <c r="G109" s="38"/>
      <c r="H109" s="38"/>
      <c r="I109" s="190"/>
      <c r="J109" s="38"/>
      <c r="K109" s="38"/>
      <c r="L109" s="41"/>
      <c r="M109" s="191"/>
      <c r="N109" s="192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143</v>
      </c>
      <c r="AU109" s="19" t="s">
        <v>80</v>
      </c>
    </row>
    <row r="110" spans="1:65" s="2" customFormat="1" ht="16.5" customHeight="1">
      <c r="A110" s="36"/>
      <c r="B110" s="37"/>
      <c r="C110" s="230" t="s">
        <v>261</v>
      </c>
      <c r="D110" s="230" t="s">
        <v>336</v>
      </c>
      <c r="E110" s="231" t="s">
        <v>1306</v>
      </c>
      <c r="F110" s="232" t="s">
        <v>1307</v>
      </c>
      <c r="G110" s="233" t="s">
        <v>554</v>
      </c>
      <c r="H110" s="234">
        <v>1</v>
      </c>
      <c r="I110" s="235">
        <v>4800</v>
      </c>
      <c r="J110" s="236">
        <f>ROUND(I110*H110,2)</f>
        <v>4800</v>
      </c>
      <c r="K110" s="232" t="s">
        <v>19</v>
      </c>
      <c r="L110" s="237"/>
      <c r="M110" s="238" t="s">
        <v>19</v>
      </c>
      <c r="N110" s="239" t="s">
        <v>41</v>
      </c>
      <c r="O110" s="66"/>
      <c r="P110" s="184">
        <f>O110*H110</f>
        <v>0</v>
      </c>
      <c r="Q110" s="184">
        <v>0.02</v>
      </c>
      <c r="R110" s="184">
        <f>Q110*H110</f>
        <v>0.02</v>
      </c>
      <c r="S110" s="184">
        <v>0</v>
      </c>
      <c r="T110" s="185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86" t="s">
        <v>200</v>
      </c>
      <c r="AT110" s="186" t="s">
        <v>336</v>
      </c>
      <c r="AU110" s="186" t="s">
        <v>80</v>
      </c>
      <c r="AY110" s="19" t="s">
        <v>133</v>
      </c>
      <c r="BE110" s="187">
        <f>IF(N110="základní",J110,0)</f>
        <v>4800</v>
      </c>
      <c r="BF110" s="187">
        <f>IF(N110="snížená",J110,0)</f>
        <v>0</v>
      </c>
      <c r="BG110" s="187">
        <f>IF(N110="zákl. přenesená",J110,0)</f>
        <v>0</v>
      </c>
      <c r="BH110" s="187">
        <f>IF(N110="sníž. přenesená",J110,0)</f>
        <v>0</v>
      </c>
      <c r="BI110" s="187">
        <f>IF(N110="nulová",J110,0)</f>
        <v>0</v>
      </c>
      <c r="BJ110" s="19" t="s">
        <v>78</v>
      </c>
      <c r="BK110" s="187">
        <f>ROUND(I110*H110,2)</f>
        <v>4800</v>
      </c>
      <c r="BL110" s="19" t="s">
        <v>141</v>
      </c>
      <c r="BM110" s="186" t="s">
        <v>1308</v>
      </c>
    </row>
    <row r="111" spans="1:65" s="2" customFormat="1">
      <c r="A111" s="36"/>
      <c r="B111" s="37"/>
      <c r="C111" s="38"/>
      <c r="D111" s="188" t="s">
        <v>143</v>
      </c>
      <c r="E111" s="38"/>
      <c r="F111" s="189" t="s">
        <v>1307</v>
      </c>
      <c r="G111" s="38"/>
      <c r="H111" s="38"/>
      <c r="I111" s="190"/>
      <c r="J111" s="38"/>
      <c r="K111" s="38"/>
      <c r="L111" s="41"/>
      <c r="M111" s="191"/>
      <c r="N111" s="192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143</v>
      </c>
      <c r="AU111" s="19" t="s">
        <v>80</v>
      </c>
    </row>
    <row r="112" spans="1:65" s="2" customFormat="1" ht="16.5" customHeight="1">
      <c r="A112" s="36"/>
      <c r="B112" s="37"/>
      <c r="C112" s="230" t="s">
        <v>267</v>
      </c>
      <c r="D112" s="230" t="s">
        <v>336</v>
      </c>
      <c r="E112" s="231" t="s">
        <v>1309</v>
      </c>
      <c r="F112" s="232" t="s">
        <v>1310</v>
      </c>
      <c r="G112" s="233" t="s">
        <v>554</v>
      </c>
      <c r="H112" s="234">
        <v>1</v>
      </c>
      <c r="I112" s="235">
        <v>4300</v>
      </c>
      <c r="J112" s="236">
        <f>ROUND(I112*H112,2)</f>
        <v>4300</v>
      </c>
      <c r="K112" s="232" t="s">
        <v>19</v>
      </c>
      <c r="L112" s="237"/>
      <c r="M112" s="238" t="s">
        <v>19</v>
      </c>
      <c r="N112" s="239" t="s">
        <v>41</v>
      </c>
      <c r="O112" s="66"/>
      <c r="P112" s="184">
        <f>O112*H112</f>
        <v>0</v>
      </c>
      <c r="Q112" s="184">
        <v>0.02</v>
      </c>
      <c r="R112" s="184">
        <f>Q112*H112</f>
        <v>0.02</v>
      </c>
      <c r="S112" s="184">
        <v>0</v>
      </c>
      <c r="T112" s="185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86" t="s">
        <v>200</v>
      </c>
      <c r="AT112" s="186" t="s">
        <v>336</v>
      </c>
      <c r="AU112" s="186" t="s">
        <v>80</v>
      </c>
      <c r="AY112" s="19" t="s">
        <v>133</v>
      </c>
      <c r="BE112" s="187">
        <f>IF(N112="základní",J112,0)</f>
        <v>4300</v>
      </c>
      <c r="BF112" s="187">
        <f>IF(N112="snížená",J112,0)</f>
        <v>0</v>
      </c>
      <c r="BG112" s="187">
        <f>IF(N112="zákl. přenesená",J112,0)</f>
        <v>0</v>
      </c>
      <c r="BH112" s="187">
        <f>IF(N112="sníž. přenesená",J112,0)</f>
        <v>0</v>
      </c>
      <c r="BI112" s="187">
        <f>IF(N112="nulová",J112,0)</f>
        <v>0</v>
      </c>
      <c r="BJ112" s="19" t="s">
        <v>78</v>
      </c>
      <c r="BK112" s="187">
        <f>ROUND(I112*H112,2)</f>
        <v>4300</v>
      </c>
      <c r="BL112" s="19" t="s">
        <v>141</v>
      </c>
      <c r="BM112" s="186" t="s">
        <v>1311</v>
      </c>
    </row>
    <row r="113" spans="1:65" s="2" customFormat="1">
      <c r="A113" s="36"/>
      <c r="B113" s="37"/>
      <c r="C113" s="38"/>
      <c r="D113" s="188" t="s">
        <v>143</v>
      </c>
      <c r="E113" s="38"/>
      <c r="F113" s="189" t="s">
        <v>1310</v>
      </c>
      <c r="G113" s="38"/>
      <c r="H113" s="38"/>
      <c r="I113" s="190"/>
      <c r="J113" s="38"/>
      <c r="K113" s="38"/>
      <c r="L113" s="41"/>
      <c r="M113" s="191"/>
      <c r="N113" s="192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143</v>
      </c>
      <c r="AU113" s="19" t="s">
        <v>80</v>
      </c>
    </row>
    <row r="114" spans="1:65" s="2" customFormat="1" ht="16.5" customHeight="1">
      <c r="A114" s="36"/>
      <c r="B114" s="37"/>
      <c r="C114" s="230" t="s">
        <v>252</v>
      </c>
      <c r="D114" s="230" t="s">
        <v>336</v>
      </c>
      <c r="E114" s="231" t="s">
        <v>1312</v>
      </c>
      <c r="F114" s="232" t="s">
        <v>1313</v>
      </c>
      <c r="G114" s="233" t="s">
        <v>554</v>
      </c>
      <c r="H114" s="234">
        <v>1</v>
      </c>
      <c r="I114" s="235">
        <v>5900</v>
      </c>
      <c r="J114" s="236">
        <f>ROUND(I114*H114,2)</f>
        <v>5900</v>
      </c>
      <c r="K114" s="232" t="s">
        <v>19</v>
      </c>
      <c r="L114" s="237"/>
      <c r="M114" s="238" t="s">
        <v>19</v>
      </c>
      <c r="N114" s="239" t="s">
        <v>41</v>
      </c>
      <c r="O114" s="66"/>
      <c r="P114" s="184">
        <f>O114*H114</f>
        <v>0</v>
      </c>
      <c r="Q114" s="184">
        <v>0.02</v>
      </c>
      <c r="R114" s="184">
        <f>Q114*H114</f>
        <v>0.02</v>
      </c>
      <c r="S114" s="184">
        <v>0</v>
      </c>
      <c r="T114" s="185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86" t="s">
        <v>200</v>
      </c>
      <c r="AT114" s="186" t="s">
        <v>336</v>
      </c>
      <c r="AU114" s="186" t="s">
        <v>80</v>
      </c>
      <c r="AY114" s="19" t="s">
        <v>133</v>
      </c>
      <c r="BE114" s="187">
        <f>IF(N114="základní",J114,0)</f>
        <v>5900</v>
      </c>
      <c r="BF114" s="187">
        <f>IF(N114="snížená",J114,0)</f>
        <v>0</v>
      </c>
      <c r="BG114" s="187">
        <f>IF(N114="zákl. přenesená",J114,0)</f>
        <v>0</v>
      </c>
      <c r="BH114" s="187">
        <f>IF(N114="sníž. přenesená",J114,0)</f>
        <v>0</v>
      </c>
      <c r="BI114" s="187">
        <f>IF(N114="nulová",J114,0)</f>
        <v>0</v>
      </c>
      <c r="BJ114" s="19" t="s">
        <v>78</v>
      </c>
      <c r="BK114" s="187">
        <f>ROUND(I114*H114,2)</f>
        <v>5900</v>
      </c>
      <c r="BL114" s="19" t="s">
        <v>141</v>
      </c>
      <c r="BM114" s="186" t="s">
        <v>1314</v>
      </c>
    </row>
    <row r="115" spans="1:65" s="2" customFormat="1">
      <c r="A115" s="36"/>
      <c r="B115" s="37"/>
      <c r="C115" s="38"/>
      <c r="D115" s="188" t="s">
        <v>143</v>
      </c>
      <c r="E115" s="38"/>
      <c r="F115" s="189" t="s">
        <v>1313</v>
      </c>
      <c r="G115" s="38"/>
      <c r="H115" s="38"/>
      <c r="I115" s="190"/>
      <c r="J115" s="38"/>
      <c r="K115" s="38"/>
      <c r="L115" s="41"/>
      <c r="M115" s="191"/>
      <c r="N115" s="192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143</v>
      </c>
      <c r="AU115" s="19" t="s">
        <v>80</v>
      </c>
    </row>
    <row r="116" spans="1:65" s="2" customFormat="1" ht="16.5" customHeight="1">
      <c r="A116" s="36"/>
      <c r="B116" s="37"/>
      <c r="C116" s="230" t="s">
        <v>280</v>
      </c>
      <c r="D116" s="230" t="s">
        <v>336</v>
      </c>
      <c r="E116" s="231" t="s">
        <v>1315</v>
      </c>
      <c r="F116" s="232" t="s">
        <v>1316</v>
      </c>
      <c r="G116" s="233" t="s">
        <v>554</v>
      </c>
      <c r="H116" s="234">
        <v>1</v>
      </c>
      <c r="I116" s="235">
        <v>3500</v>
      </c>
      <c r="J116" s="236">
        <f>ROUND(I116*H116,2)</f>
        <v>3500</v>
      </c>
      <c r="K116" s="232" t="s">
        <v>19</v>
      </c>
      <c r="L116" s="237"/>
      <c r="M116" s="238" t="s">
        <v>19</v>
      </c>
      <c r="N116" s="239" t="s">
        <v>41</v>
      </c>
      <c r="O116" s="66"/>
      <c r="P116" s="184">
        <f>O116*H116</f>
        <v>0</v>
      </c>
      <c r="Q116" s="184">
        <v>0.02</v>
      </c>
      <c r="R116" s="184">
        <f>Q116*H116</f>
        <v>0.02</v>
      </c>
      <c r="S116" s="184">
        <v>0</v>
      </c>
      <c r="T116" s="185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86" t="s">
        <v>200</v>
      </c>
      <c r="AT116" s="186" t="s">
        <v>336</v>
      </c>
      <c r="AU116" s="186" t="s">
        <v>80</v>
      </c>
      <c r="AY116" s="19" t="s">
        <v>133</v>
      </c>
      <c r="BE116" s="187">
        <f>IF(N116="základní",J116,0)</f>
        <v>3500</v>
      </c>
      <c r="BF116" s="187">
        <f>IF(N116="snížená",J116,0)</f>
        <v>0</v>
      </c>
      <c r="BG116" s="187">
        <f>IF(N116="zákl. přenesená",J116,0)</f>
        <v>0</v>
      </c>
      <c r="BH116" s="187">
        <f>IF(N116="sníž. přenesená",J116,0)</f>
        <v>0</v>
      </c>
      <c r="BI116" s="187">
        <f>IF(N116="nulová",J116,0)</f>
        <v>0</v>
      </c>
      <c r="BJ116" s="19" t="s">
        <v>78</v>
      </c>
      <c r="BK116" s="187">
        <f>ROUND(I116*H116,2)</f>
        <v>3500</v>
      </c>
      <c r="BL116" s="19" t="s">
        <v>141</v>
      </c>
      <c r="BM116" s="186" t="s">
        <v>1317</v>
      </c>
    </row>
    <row r="117" spans="1:65" s="2" customFormat="1">
      <c r="A117" s="36"/>
      <c r="B117" s="37"/>
      <c r="C117" s="38"/>
      <c r="D117" s="188" t="s">
        <v>143</v>
      </c>
      <c r="E117" s="38"/>
      <c r="F117" s="189" t="s">
        <v>1316</v>
      </c>
      <c r="G117" s="38"/>
      <c r="H117" s="38"/>
      <c r="I117" s="190"/>
      <c r="J117" s="38"/>
      <c r="K117" s="38"/>
      <c r="L117" s="41"/>
      <c r="M117" s="191"/>
      <c r="N117" s="192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143</v>
      </c>
      <c r="AU117" s="19" t="s">
        <v>80</v>
      </c>
    </row>
    <row r="118" spans="1:65" s="2" customFormat="1" ht="16.5" customHeight="1">
      <c r="A118" s="36"/>
      <c r="B118" s="37"/>
      <c r="C118" s="230" t="s">
        <v>286</v>
      </c>
      <c r="D118" s="230" t="s">
        <v>336</v>
      </c>
      <c r="E118" s="231" t="s">
        <v>1318</v>
      </c>
      <c r="F118" s="232" t="s">
        <v>1319</v>
      </c>
      <c r="G118" s="233" t="s">
        <v>554</v>
      </c>
      <c r="H118" s="234">
        <v>1</v>
      </c>
      <c r="I118" s="235">
        <v>3500</v>
      </c>
      <c r="J118" s="236">
        <f>ROUND(I118*H118,2)</f>
        <v>3500</v>
      </c>
      <c r="K118" s="232" t="s">
        <v>19</v>
      </c>
      <c r="L118" s="237"/>
      <c r="M118" s="238" t="s">
        <v>19</v>
      </c>
      <c r="N118" s="239" t="s">
        <v>41</v>
      </c>
      <c r="O118" s="66"/>
      <c r="P118" s="184">
        <f>O118*H118</f>
        <v>0</v>
      </c>
      <c r="Q118" s="184">
        <v>0.02</v>
      </c>
      <c r="R118" s="184">
        <f>Q118*H118</f>
        <v>0.02</v>
      </c>
      <c r="S118" s="184">
        <v>0</v>
      </c>
      <c r="T118" s="185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86" t="s">
        <v>200</v>
      </c>
      <c r="AT118" s="186" t="s">
        <v>336</v>
      </c>
      <c r="AU118" s="186" t="s">
        <v>80</v>
      </c>
      <c r="AY118" s="19" t="s">
        <v>133</v>
      </c>
      <c r="BE118" s="187">
        <f>IF(N118="základní",J118,0)</f>
        <v>3500</v>
      </c>
      <c r="BF118" s="187">
        <f>IF(N118="snížená",J118,0)</f>
        <v>0</v>
      </c>
      <c r="BG118" s="187">
        <f>IF(N118="zákl. přenesená",J118,0)</f>
        <v>0</v>
      </c>
      <c r="BH118" s="187">
        <f>IF(N118="sníž. přenesená",J118,0)</f>
        <v>0</v>
      </c>
      <c r="BI118" s="187">
        <f>IF(N118="nulová",J118,0)</f>
        <v>0</v>
      </c>
      <c r="BJ118" s="19" t="s">
        <v>78</v>
      </c>
      <c r="BK118" s="187">
        <f>ROUND(I118*H118,2)</f>
        <v>3500</v>
      </c>
      <c r="BL118" s="19" t="s">
        <v>141</v>
      </c>
      <c r="BM118" s="186" t="s">
        <v>1320</v>
      </c>
    </row>
    <row r="119" spans="1:65" s="2" customFormat="1">
      <c r="A119" s="36"/>
      <c r="B119" s="37"/>
      <c r="C119" s="38"/>
      <c r="D119" s="188" t="s">
        <v>143</v>
      </c>
      <c r="E119" s="38"/>
      <c r="F119" s="189" t="s">
        <v>1319</v>
      </c>
      <c r="G119" s="38"/>
      <c r="H119" s="38"/>
      <c r="I119" s="190"/>
      <c r="J119" s="38"/>
      <c r="K119" s="38"/>
      <c r="L119" s="41"/>
      <c r="M119" s="191"/>
      <c r="N119" s="192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143</v>
      </c>
      <c r="AU119" s="19" t="s">
        <v>80</v>
      </c>
    </row>
    <row r="120" spans="1:65" s="2" customFormat="1" ht="16.5" customHeight="1">
      <c r="A120" s="36"/>
      <c r="B120" s="37"/>
      <c r="C120" s="230" t="s">
        <v>293</v>
      </c>
      <c r="D120" s="230" t="s">
        <v>336</v>
      </c>
      <c r="E120" s="231" t="s">
        <v>1321</v>
      </c>
      <c r="F120" s="232" t="s">
        <v>1322</v>
      </c>
      <c r="G120" s="233" t="s">
        <v>554</v>
      </c>
      <c r="H120" s="234">
        <v>4</v>
      </c>
      <c r="I120" s="235">
        <v>490</v>
      </c>
      <c r="J120" s="236">
        <f>ROUND(I120*H120,2)</f>
        <v>1960</v>
      </c>
      <c r="K120" s="232" t="s">
        <v>19</v>
      </c>
      <c r="L120" s="237"/>
      <c r="M120" s="238" t="s">
        <v>19</v>
      </c>
      <c r="N120" s="239" t="s">
        <v>41</v>
      </c>
      <c r="O120" s="66"/>
      <c r="P120" s="184">
        <f>O120*H120</f>
        <v>0</v>
      </c>
      <c r="Q120" s="184">
        <v>0.02</v>
      </c>
      <c r="R120" s="184">
        <f>Q120*H120</f>
        <v>0.08</v>
      </c>
      <c r="S120" s="184">
        <v>0</v>
      </c>
      <c r="T120" s="185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86" t="s">
        <v>200</v>
      </c>
      <c r="AT120" s="186" t="s">
        <v>336</v>
      </c>
      <c r="AU120" s="186" t="s">
        <v>80</v>
      </c>
      <c r="AY120" s="19" t="s">
        <v>133</v>
      </c>
      <c r="BE120" s="187">
        <f>IF(N120="základní",J120,0)</f>
        <v>1960</v>
      </c>
      <c r="BF120" s="187">
        <f>IF(N120="snížená",J120,0)</f>
        <v>0</v>
      </c>
      <c r="BG120" s="187">
        <f>IF(N120="zákl. přenesená",J120,0)</f>
        <v>0</v>
      </c>
      <c r="BH120" s="187">
        <f>IF(N120="sníž. přenesená",J120,0)</f>
        <v>0</v>
      </c>
      <c r="BI120" s="187">
        <f>IF(N120="nulová",J120,0)</f>
        <v>0</v>
      </c>
      <c r="BJ120" s="19" t="s">
        <v>78</v>
      </c>
      <c r="BK120" s="187">
        <f>ROUND(I120*H120,2)</f>
        <v>1960</v>
      </c>
      <c r="BL120" s="19" t="s">
        <v>141</v>
      </c>
      <c r="BM120" s="186" t="s">
        <v>1323</v>
      </c>
    </row>
    <row r="121" spans="1:65" s="2" customFormat="1">
      <c r="A121" s="36"/>
      <c r="B121" s="37"/>
      <c r="C121" s="38"/>
      <c r="D121" s="188" t="s">
        <v>143</v>
      </c>
      <c r="E121" s="38"/>
      <c r="F121" s="189" t="s">
        <v>1322</v>
      </c>
      <c r="G121" s="38"/>
      <c r="H121" s="38"/>
      <c r="I121" s="190"/>
      <c r="J121" s="38"/>
      <c r="K121" s="38"/>
      <c r="L121" s="41"/>
      <c r="M121" s="191"/>
      <c r="N121" s="192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143</v>
      </c>
      <c r="AU121" s="19" t="s">
        <v>80</v>
      </c>
    </row>
    <row r="122" spans="1:65" s="2" customFormat="1" ht="16.5" customHeight="1">
      <c r="A122" s="36"/>
      <c r="B122" s="37"/>
      <c r="C122" s="230" t="s">
        <v>302</v>
      </c>
      <c r="D122" s="230" t="s">
        <v>336</v>
      </c>
      <c r="E122" s="231" t="s">
        <v>1324</v>
      </c>
      <c r="F122" s="232" t="s">
        <v>1325</v>
      </c>
      <c r="G122" s="233" t="s">
        <v>554</v>
      </c>
      <c r="H122" s="234">
        <v>1</v>
      </c>
      <c r="I122" s="235">
        <v>695</v>
      </c>
      <c r="J122" s="236">
        <f>ROUND(I122*H122,2)</f>
        <v>695</v>
      </c>
      <c r="K122" s="232" t="s">
        <v>19</v>
      </c>
      <c r="L122" s="237"/>
      <c r="M122" s="238" t="s">
        <v>19</v>
      </c>
      <c r="N122" s="239" t="s">
        <v>41</v>
      </c>
      <c r="O122" s="66"/>
      <c r="P122" s="184">
        <f>O122*H122</f>
        <v>0</v>
      </c>
      <c r="Q122" s="184">
        <v>0.02</v>
      </c>
      <c r="R122" s="184">
        <f>Q122*H122</f>
        <v>0.02</v>
      </c>
      <c r="S122" s="184">
        <v>0</v>
      </c>
      <c r="T122" s="185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86" t="s">
        <v>200</v>
      </c>
      <c r="AT122" s="186" t="s">
        <v>336</v>
      </c>
      <c r="AU122" s="186" t="s">
        <v>80</v>
      </c>
      <c r="AY122" s="19" t="s">
        <v>133</v>
      </c>
      <c r="BE122" s="187">
        <f>IF(N122="základní",J122,0)</f>
        <v>695</v>
      </c>
      <c r="BF122" s="187">
        <f>IF(N122="snížená",J122,0)</f>
        <v>0</v>
      </c>
      <c r="BG122" s="187">
        <f>IF(N122="zákl. přenesená",J122,0)</f>
        <v>0</v>
      </c>
      <c r="BH122" s="187">
        <f>IF(N122="sníž. přenesená",J122,0)</f>
        <v>0</v>
      </c>
      <c r="BI122" s="187">
        <f>IF(N122="nulová",J122,0)</f>
        <v>0</v>
      </c>
      <c r="BJ122" s="19" t="s">
        <v>78</v>
      </c>
      <c r="BK122" s="187">
        <f>ROUND(I122*H122,2)</f>
        <v>695</v>
      </c>
      <c r="BL122" s="19" t="s">
        <v>141</v>
      </c>
      <c r="BM122" s="186" t="s">
        <v>1326</v>
      </c>
    </row>
    <row r="123" spans="1:65" s="2" customFormat="1">
      <c r="A123" s="36"/>
      <c r="B123" s="37"/>
      <c r="C123" s="38"/>
      <c r="D123" s="188" t="s">
        <v>143</v>
      </c>
      <c r="E123" s="38"/>
      <c r="F123" s="189" t="s">
        <v>1325</v>
      </c>
      <c r="G123" s="38"/>
      <c r="H123" s="38"/>
      <c r="I123" s="190"/>
      <c r="J123" s="38"/>
      <c r="K123" s="38"/>
      <c r="L123" s="41"/>
      <c r="M123" s="191"/>
      <c r="N123" s="192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143</v>
      </c>
      <c r="AU123" s="19" t="s">
        <v>80</v>
      </c>
    </row>
    <row r="124" spans="1:65" s="2" customFormat="1" ht="16.5" customHeight="1">
      <c r="A124" s="36"/>
      <c r="B124" s="37"/>
      <c r="C124" s="230" t="s">
        <v>7</v>
      </c>
      <c r="D124" s="230" t="s">
        <v>336</v>
      </c>
      <c r="E124" s="231" t="s">
        <v>1327</v>
      </c>
      <c r="F124" s="232" t="s">
        <v>1328</v>
      </c>
      <c r="G124" s="233" t="s">
        <v>554</v>
      </c>
      <c r="H124" s="234">
        <v>4</v>
      </c>
      <c r="I124" s="235">
        <v>2600</v>
      </c>
      <c r="J124" s="236">
        <f>ROUND(I124*H124,2)</f>
        <v>10400</v>
      </c>
      <c r="K124" s="232" t="s">
        <v>19</v>
      </c>
      <c r="L124" s="237"/>
      <c r="M124" s="238" t="s">
        <v>19</v>
      </c>
      <c r="N124" s="239" t="s">
        <v>41</v>
      </c>
      <c r="O124" s="66"/>
      <c r="P124" s="184">
        <f>O124*H124</f>
        <v>0</v>
      </c>
      <c r="Q124" s="184">
        <v>0.02</v>
      </c>
      <c r="R124" s="184">
        <f>Q124*H124</f>
        <v>0.08</v>
      </c>
      <c r="S124" s="184">
        <v>0</v>
      </c>
      <c r="T124" s="185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86" t="s">
        <v>200</v>
      </c>
      <c r="AT124" s="186" t="s">
        <v>336</v>
      </c>
      <c r="AU124" s="186" t="s">
        <v>80</v>
      </c>
      <c r="AY124" s="19" t="s">
        <v>133</v>
      </c>
      <c r="BE124" s="187">
        <f>IF(N124="základní",J124,0)</f>
        <v>10400</v>
      </c>
      <c r="BF124" s="187">
        <f>IF(N124="snížená",J124,0)</f>
        <v>0</v>
      </c>
      <c r="BG124" s="187">
        <f>IF(N124="zákl. přenesená",J124,0)</f>
        <v>0</v>
      </c>
      <c r="BH124" s="187">
        <f>IF(N124="sníž. přenesená",J124,0)</f>
        <v>0</v>
      </c>
      <c r="BI124" s="187">
        <f>IF(N124="nulová",J124,0)</f>
        <v>0</v>
      </c>
      <c r="BJ124" s="19" t="s">
        <v>78</v>
      </c>
      <c r="BK124" s="187">
        <f>ROUND(I124*H124,2)</f>
        <v>10400</v>
      </c>
      <c r="BL124" s="19" t="s">
        <v>141</v>
      </c>
      <c r="BM124" s="186" t="s">
        <v>1329</v>
      </c>
    </row>
    <row r="125" spans="1:65" s="2" customFormat="1">
      <c r="A125" s="36"/>
      <c r="B125" s="37"/>
      <c r="C125" s="38"/>
      <c r="D125" s="188" t="s">
        <v>143</v>
      </c>
      <c r="E125" s="38"/>
      <c r="F125" s="189" t="s">
        <v>1328</v>
      </c>
      <c r="G125" s="38"/>
      <c r="H125" s="38"/>
      <c r="I125" s="190"/>
      <c r="J125" s="38"/>
      <c r="K125" s="38"/>
      <c r="L125" s="41"/>
      <c r="M125" s="191"/>
      <c r="N125" s="192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143</v>
      </c>
      <c r="AU125" s="19" t="s">
        <v>80</v>
      </c>
    </row>
    <row r="126" spans="1:65" s="2" customFormat="1" ht="16.5" customHeight="1">
      <c r="A126" s="36"/>
      <c r="B126" s="37"/>
      <c r="C126" s="230" t="s">
        <v>472</v>
      </c>
      <c r="D126" s="230" t="s">
        <v>336</v>
      </c>
      <c r="E126" s="231" t="s">
        <v>1330</v>
      </c>
      <c r="F126" s="232" t="s">
        <v>1331</v>
      </c>
      <c r="G126" s="233" t="s">
        <v>554</v>
      </c>
      <c r="H126" s="234">
        <v>1</v>
      </c>
      <c r="I126" s="235">
        <v>4700</v>
      </c>
      <c r="J126" s="236">
        <f>ROUND(I126*H126,2)</f>
        <v>4700</v>
      </c>
      <c r="K126" s="232" t="s">
        <v>19</v>
      </c>
      <c r="L126" s="237"/>
      <c r="M126" s="238" t="s">
        <v>19</v>
      </c>
      <c r="N126" s="239" t="s">
        <v>41</v>
      </c>
      <c r="O126" s="66"/>
      <c r="P126" s="184">
        <f>O126*H126</f>
        <v>0</v>
      </c>
      <c r="Q126" s="184">
        <v>0.02</v>
      </c>
      <c r="R126" s="184">
        <f>Q126*H126</f>
        <v>0.02</v>
      </c>
      <c r="S126" s="184">
        <v>0</v>
      </c>
      <c r="T126" s="185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6" t="s">
        <v>200</v>
      </c>
      <c r="AT126" s="186" t="s">
        <v>336</v>
      </c>
      <c r="AU126" s="186" t="s">
        <v>80</v>
      </c>
      <c r="AY126" s="19" t="s">
        <v>133</v>
      </c>
      <c r="BE126" s="187">
        <f>IF(N126="základní",J126,0)</f>
        <v>4700</v>
      </c>
      <c r="BF126" s="187">
        <f>IF(N126="snížená",J126,0)</f>
        <v>0</v>
      </c>
      <c r="BG126" s="187">
        <f>IF(N126="zákl. přenesená",J126,0)</f>
        <v>0</v>
      </c>
      <c r="BH126" s="187">
        <f>IF(N126="sníž. přenesená",J126,0)</f>
        <v>0</v>
      </c>
      <c r="BI126" s="187">
        <f>IF(N126="nulová",J126,0)</f>
        <v>0</v>
      </c>
      <c r="BJ126" s="19" t="s">
        <v>78</v>
      </c>
      <c r="BK126" s="187">
        <f>ROUND(I126*H126,2)</f>
        <v>4700</v>
      </c>
      <c r="BL126" s="19" t="s">
        <v>141</v>
      </c>
      <c r="BM126" s="186" t="s">
        <v>1332</v>
      </c>
    </row>
    <row r="127" spans="1:65" s="2" customFormat="1">
      <c r="A127" s="36"/>
      <c r="B127" s="37"/>
      <c r="C127" s="38"/>
      <c r="D127" s="188" t="s">
        <v>143</v>
      </c>
      <c r="E127" s="38"/>
      <c r="F127" s="189" t="s">
        <v>1331</v>
      </c>
      <c r="G127" s="38"/>
      <c r="H127" s="38"/>
      <c r="I127" s="190"/>
      <c r="J127" s="38"/>
      <c r="K127" s="38"/>
      <c r="L127" s="41"/>
      <c r="M127" s="191"/>
      <c r="N127" s="192"/>
      <c r="O127" s="66"/>
      <c r="P127" s="66"/>
      <c r="Q127" s="66"/>
      <c r="R127" s="66"/>
      <c r="S127" s="66"/>
      <c r="T127" s="67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9" t="s">
        <v>143</v>
      </c>
      <c r="AU127" s="19" t="s">
        <v>80</v>
      </c>
    </row>
    <row r="128" spans="1:65" s="2" customFormat="1" ht="16.5" customHeight="1">
      <c r="A128" s="36"/>
      <c r="B128" s="37"/>
      <c r="C128" s="230" t="s">
        <v>481</v>
      </c>
      <c r="D128" s="230" t="s">
        <v>336</v>
      </c>
      <c r="E128" s="231" t="s">
        <v>1333</v>
      </c>
      <c r="F128" s="232" t="s">
        <v>1334</v>
      </c>
      <c r="G128" s="233" t="s">
        <v>554</v>
      </c>
      <c r="H128" s="234">
        <v>1</v>
      </c>
      <c r="I128" s="235">
        <v>8700</v>
      </c>
      <c r="J128" s="236">
        <f>ROUND(I128*H128,2)</f>
        <v>8700</v>
      </c>
      <c r="K128" s="232" t="s">
        <v>19</v>
      </c>
      <c r="L128" s="237"/>
      <c r="M128" s="238" t="s">
        <v>19</v>
      </c>
      <c r="N128" s="239" t="s">
        <v>41</v>
      </c>
      <c r="O128" s="66"/>
      <c r="P128" s="184">
        <f>O128*H128</f>
        <v>0</v>
      </c>
      <c r="Q128" s="184">
        <v>0.02</v>
      </c>
      <c r="R128" s="184">
        <f>Q128*H128</f>
        <v>0.02</v>
      </c>
      <c r="S128" s="184">
        <v>0</v>
      </c>
      <c r="T128" s="185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6" t="s">
        <v>200</v>
      </c>
      <c r="AT128" s="186" t="s">
        <v>336</v>
      </c>
      <c r="AU128" s="186" t="s">
        <v>80</v>
      </c>
      <c r="AY128" s="19" t="s">
        <v>133</v>
      </c>
      <c r="BE128" s="187">
        <f>IF(N128="základní",J128,0)</f>
        <v>8700</v>
      </c>
      <c r="BF128" s="187">
        <f>IF(N128="snížená",J128,0)</f>
        <v>0</v>
      </c>
      <c r="BG128" s="187">
        <f>IF(N128="zákl. přenesená",J128,0)</f>
        <v>0</v>
      </c>
      <c r="BH128" s="187">
        <f>IF(N128="sníž. přenesená",J128,0)</f>
        <v>0</v>
      </c>
      <c r="BI128" s="187">
        <f>IF(N128="nulová",J128,0)</f>
        <v>0</v>
      </c>
      <c r="BJ128" s="19" t="s">
        <v>78</v>
      </c>
      <c r="BK128" s="187">
        <f>ROUND(I128*H128,2)</f>
        <v>8700</v>
      </c>
      <c r="BL128" s="19" t="s">
        <v>141</v>
      </c>
      <c r="BM128" s="186" t="s">
        <v>1335</v>
      </c>
    </row>
    <row r="129" spans="1:65" s="2" customFormat="1">
      <c r="A129" s="36"/>
      <c r="B129" s="37"/>
      <c r="C129" s="38"/>
      <c r="D129" s="188" t="s">
        <v>143</v>
      </c>
      <c r="E129" s="38"/>
      <c r="F129" s="189" t="s">
        <v>1334</v>
      </c>
      <c r="G129" s="38"/>
      <c r="H129" s="38"/>
      <c r="I129" s="190"/>
      <c r="J129" s="38"/>
      <c r="K129" s="38"/>
      <c r="L129" s="41"/>
      <c r="M129" s="191"/>
      <c r="N129" s="192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143</v>
      </c>
      <c r="AU129" s="19" t="s">
        <v>80</v>
      </c>
    </row>
    <row r="130" spans="1:65" s="2" customFormat="1" ht="16.5" customHeight="1">
      <c r="A130" s="36"/>
      <c r="B130" s="37"/>
      <c r="C130" s="230" t="s">
        <v>489</v>
      </c>
      <c r="D130" s="230" t="s">
        <v>336</v>
      </c>
      <c r="E130" s="231" t="s">
        <v>1336</v>
      </c>
      <c r="F130" s="232" t="s">
        <v>1337</v>
      </c>
      <c r="G130" s="233" t="s">
        <v>554</v>
      </c>
      <c r="H130" s="234">
        <v>2</v>
      </c>
      <c r="I130" s="235">
        <v>300</v>
      </c>
      <c r="J130" s="236">
        <f>ROUND(I130*H130,2)</f>
        <v>600</v>
      </c>
      <c r="K130" s="232" t="s">
        <v>19</v>
      </c>
      <c r="L130" s="237"/>
      <c r="M130" s="238" t="s">
        <v>19</v>
      </c>
      <c r="N130" s="239" t="s">
        <v>41</v>
      </c>
      <c r="O130" s="66"/>
      <c r="P130" s="184">
        <f>O130*H130</f>
        <v>0</v>
      </c>
      <c r="Q130" s="184">
        <v>0.02</v>
      </c>
      <c r="R130" s="184">
        <f>Q130*H130</f>
        <v>0.04</v>
      </c>
      <c r="S130" s="184">
        <v>0</v>
      </c>
      <c r="T130" s="185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6" t="s">
        <v>200</v>
      </c>
      <c r="AT130" s="186" t="s">
        <v>336</v>
      </c>
      <c r="AU130" s="186" t="s">
        <v>80</v>
      </c>
      <c r="AY130" s="19" t="s">
        <v>133</v>
      </c>
      <c r="BE130" s="187">
        <f>IF(N130="základní",J130,0)</f>
        <v>600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19" t="s">
        <v>78</v>
      </c>
      <c r="BK130" s="187">
        <f>ROUND(I130*H130,2)</f>
        <v>600</v>
      </c>
      <c r="BL130" s="19" t="s">
        <v>141</v>
      </c>
      <c r="BM130" s="186" t="s">
        <v>1338</v>
      </c>
    </row>
    <row r="131" spans="1:65" s="2" customFormat="1">
      <c r="A131" s="36"/>
      <c r="B131" s="37"/>
      <c r="C131" s="38"/>
      <c r="D131" s="188" t="s">
        <v>143</v>
      </c>
      <c r="E131" s="38"/>
      <c r="F131" s="189" t="s">
        <v>1337</v>
      </c>
      <c r="G131" s="38"/>
      <c r="H131" s="38"/>
      <c r="I131" s="190"/>
      <c r="J131" s="38"/>
      <c r="K131" s="38"/>
      <c r="L131" s="41"/>
      <c r="M131" s="191"/>
      <c r="N131" s="192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143</v>
      </c>
      <c r="AU131" s="19" t="s">
        <v>80</v>
      </c>
    </row>
    <row r="132" spans="1:65" s="2" customFormat="1" ht="16.5" customHeight="1">
      <c r="A132" s="36"/>
      <c r="B132" s="37"/>
      <c r="C132" s="230" t="s">
        <v>494</v>
      </c>
      <c r="D132" s="230" t="s">
        <v>336</v>
      </c>
      <c r="E132" s="231" t="s">
        <v>1339</v>
      </c>
      <c r="F132" s="232" t="s">
        <v>1340</v>
      </c>
      <c r="G132" s="233" t="s">
        <v>554</v>
      </c>
      <c r="H132" s="234">
        <v>10</v>
      </c>
      <c r="I132" s="235">
        <v>200</v>
      </c>
      <c r="J132" s="236">
        <f>ROUND(I132*H132,2)</f>
        <v>2000</v>
      </c>
      <c r="K132" s="232" t="s">
        <v>19</v>
      </c>
      <c r="L132" s="237"/>
      <c r="M132" s="238" t="s">
        <v>19</v>
      </c>
      <c r="N132" s="239" t="s">
        <v>41</v>
      </c>
      <c r="O132" s="66"/>
      <c r="P132" s="184">
        <f>O132*H132</f>
        <v>0</v>
      </c>
      <c r="Q132" s="184">
        <v>0.02</v>
      </c>
      <c r="R132" s="184">
        <f>Q132*H132</f>
        <v>0.2</v>
      </c>
      <c r="S132" s="184">
        <v>0</v>
      </c>
      <c r="T132" s="185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6" t="s">
        <v>200</v>
      </c>
      <c r="AT132" s="186" t="s">
        <v>336</v>
      </c>
      <c r="AU132" s="186" t="s">
        <v>80</v>
      </c>
      <c r="AY132" s="19" t="s">
        <v>133</v>
      </c>
      <c r="BE132" s="187">
        <f>IF(N132="základní",J132,0)</f>
        <v>2000</v>
      </c>
      <c r="BF132" s="187">
        <f>IF(N132="snížená",J132,0)</f>
        <v>0</v>
      </c>
      <c r="BG132" s="187">
        <f>IF(N132="zákl. přenesená",J132,0)</f>
        <v>0</v>
      </c>
      <c r="BH132" s="187">
        <f>IF(N132="sníž. přenesená",J132,0)</f>
        <v>0</v>
      </c>
      <c r="BI132" s="187">
        <f>IF(N132="nulová",J132,0)</f>
        <v>0</v>
      </c>
      <c r="BJ132" s="19" t="s">
        <v>78</v>
      </c>
      <c r="BK132" s="187">
        <f>ROUND(I132*H132,2)</f>
        <v>2000</v>
      </c>
      <c r="BL132" s="19" t="s">
        <v>141</v>
      </c>
      <c r="BM132" s="186" t="s">
        <v>1341</v>
      </c>
    </row>
    <row r="133" spans="1:65" s="2" customFormat="1">
      <c r="A133" s="36"/>
      <c r="B133" s="37"/>
      <c r="C133" s="38"/>
      <c r="D133" s="188" t="s">
        <v>143</v>
      </c>
      <c r="E133" s="38"/>
      <c r="F133" s="189" t="s">
        <v>1340</v>
      </c>
      <c r="G133" s="38"/>
      <c r="H133" s="38"/>
      <c r="I133" s="190"/>
      <c r="J133" s="38"/>
      <c r="K133" s="38"/>
      <c r="L133" s="41"/>
      <c r="M133" s="191"/>
      <c r="N133" s="192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143</v>
      </c>
      <c r="AU133" s="19" t="s">
        <v>80</v>
      </c>
    </row>
    <row r="134" spans="1:65" s="2" customFormat="1" ht="16.5" customHeight="1">
      <c r="A134" s="36"/>
      <c r="B134" s="37"/>
      <c r="C134" s="230" t="s">
        <v>499</v>
      </c>
      <c r="D134" s="230" t="s">
        <v>336</v>
      </c>
      <c r="E134" s="231" t="s">
        <v>1342</v>
      </c>
      <c r="F134" s="232" t="s">
        <v>1343</v>
      </c>
      <c r="G134" s="233" t="s">
        <v>554</v>
      </c>
      <c r="H134" s="234">
        <v>5</v>
      </c>
      <c r="I134" s="235">
        <v>200</v>
      </c>
      <c r="J134" s="236">
        <f>ROUND(I134*H134,2)</f>
        <v>1000</v>
      </c>
      <c r="K134" s="232" t="s">
        <v>19</v>
      </c>
      <c r="L134" s="237"/>
      <c r="M134" s="238" t="s">
        <v>19</v>
      </c>
      <c r="N134" s="239" t="s">
        <v>41</v>
      </c>
      <c r="O134" s="66"/>
      <c r="P134" s="184">
        <f>O134*H134</f>
        <v>0</v>
      </c>
      <c r="Q134" s="184">
        <v>0.02</v>
      </c>
      <c r="R134" s="184">
        <f>Q134*H134</f>
        <v>0.1</v>
      </c>
      <c r="S134" s="184">
        <v>0</v>
      </c>
      <c r="T134" s="185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6" t="s">
        <v>200</v>
      </c>
      <c r="AT134" s="186" t="s">
        <v>336</v>
      </c>
      <c r="AU134" s="186" t="s">
        <v>80</v>
      </c>
      <c r="AY134" s="19" t="s">
        <v>133</v>
      </c>
      <c r="BE134" s="187">
        <f>IF(N134="základní",J134,0)</f>
        <v>1000</v>
      </c>
      <c r="BF134" s="187">
        <f>IF(N134="snížená",J134,0)</f>
        <v>0</v>
      </c>
      <c r="BG134" s="187">
        <f>IF(N134="zákl. přenesená",J134,0)</f>
        <v>0</v>
      </c>
      <c r="BH134" s="187">
        <f>IF(N134="sníž. přenesená",J134,0)</f>
        <v>0</v>
      </c>
      <c r="BI134" s="187">
        <f>IF(N134="nulová",J134,0)</f>
        <v>0</v>
      </c>
      <c r="BJ134" s="19" t="s">
        <v>78</v>
      </c>
      <c r="BK134" s="187">
        <f>ROUND(I134*H134,2)</f>
        <v>1000</v>
      </c>
      <c r="BL134" s="19" t="s">
        <v>141</v>
      </c>
      <c r="BM134" s="186" t="s">
        <v>1344</v>
      </c>
    </row>
    <row r="135" spans="1:65" s="2" customFormat="1">
      <c r="A135" s="36"/>
      <c r="B135" s="37"/>
      <c r="C135" s="38"/>
      <c r="D135" s="188" t="s">
        <v>143</v>
      </c>
      <c r="E135" s="38"/>
      <c r="F135" s="189" t="s">
        <v>1343</v>
      </c>
      <c r="G135" s="38"/>
      <c r="H135" s="38"/>
      <c r="I135" s="190"/>
      <c r="J135" s="38"/>
      <c r="K135" s="38"/>
      <c r="L135" s="41"/>
      <c r="M135" s="191"/>
      <c r="N135" s="192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9" t="s">
        <v>143</v>
      </c>
      <c r="AU135" s="19" t="s">
        <v>80</v>
      </c>
    </row>
    <row r="136" spans="1:65" s="2" customFormat="1" ht="16.5" customHeight="1">
      <c r="A136" s="36"/>
      <c r="B136" s="37"/>
      <c r="C136" s="230" t="s">
        <v>504</v>
      </c>
      <c r="D136" s="230" t="s">
        <v>336</v>
      </c>
      <c r="E136" s="231" t="s">
        <v>1345</v>
      </c>
      <c r="F136" s="232" t="s">
        <v>1346</v>
      </c>
      <c r="G136" s="233" t="s">
        <v>554</v>
      </c>
      <c r="H136" s="234">
        <v>1</v>
      </c>
      <c r="I136" s="235">
        <v>10000</v>
      </c>
      <c r="J136" s="236">
        <f>ROUND(I136*H136,2)</f>
        <v>10000</v>
      </c>
      <c r="K136" s="232" t="s">
        <v>19</v>
      </c>
      <c r="L136" s="237"/>
      <c r="M136" s="238" t="s">
        <v>19</v>
      </c>
      <c r="N136" s="239" t="s">
        <v>41</v>
      </c>
      <c r="O136" s="66"/>
      <c r="P136" s="184">
        <f>O136*H136</f>
        <v>0</v>
      </c>
      <c r="Q136" s="184">
        <v>0.02</v>
      </c>
      <c r="R136" s="184">
        <f>Q136*H136</f>
        <v>0.02</v>
      </c>
      <c r="S136" s="184">
        <v>0</v>
      </c>
      <c r="T136" s="185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6" t="s">
        <v>200</v>
      </c>
      <c r="AT136" s="186" t="s">
        <v>336</v>
      </c>
      <c r="AU136" s="186" t="s">
        <v>80</v>
      </c>
      <c r="AY136" s="19" t="s">
        <v>133</v>
      </c>
      <c r="BE136" s="187">
        <f>IF(N136="základní",J136,0)</f>
        <v>10000</v>
      </c>
      <c r="BF136" s="187">
        <f>IF(N136="snížená",J136,0)</f>
        <v>0</v>
      </c>
      <c r="BG136" s="187">
        <f>IF(N136="zákl. přenesená",J136,0)</f>
        <v>0</v>
      </c>
      <c r="BH136" s="187">
        <f>IF(N136="sníž. přenesená",J136,0)</f>
        <v>0</v>
      </c>
      <c r="BI136" s="187">
        <f>IF(N136="nulová",J136,0)</f>
        <v>0</v>
      </c>
      <c r="BJ136" s="19" t="s">
        <v>78</v>
      </c>
      <c r="BK136" s="187">
        <f>ROUND(I136*H136,2)</f>
        <v>10000</v>
      </c>
      <c r="BL136" s="19" t="s">
        <v>141</v>
      </c>
      <c r="BM136" s="186" t="s">
        <v>1347</v>
      </c>
    </row>
    <row r="137" spans="1:65" s="2" customFormat="1">
      <c r="A137" s="36"/>
      <c r="B137" s="37"/>
      <c r="C137" s="38"/>
      <c r="D137" s="188" t="s">
        <v>143</v>
      </c>
      <c r="E137" s="38"/>
      <c r="F137" s="189" t="s">
        <v>1346</v>
      </c>
      <c r="G137" s="38"/>
      <c r="H137" s="38"/>
      <c r="I137" s="190"/>
      <c r="J137" s="38"/>
      <c r="K137" s="38"/>
      <c r="L137" s="41"/>
      <c r="M137" s="191"/>
      <c r="N137" s="192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9" t="s">
        <v>143</v>
      </c>
      <c r="AU137" s="19" t="s">
        <v>80</v>
      </c>
    </row>
    <row r="138" spans="1:65" s="2" customFormat="1" ht="16.5" customHeight="1">
      <c r="A138" s="36"/>
      <c r="B138" s="37"/>
      <c r="C138" s="175" t="s">
        <v>508</v>
      </c>
      <c r="D138" s="175" t="s">
        <v>136</v>
      </c>
      <c r="E138" s="176" t="s">
        <v>1348</v>
      </c>
      <c r="F138" s="177" t="s">
        <v>1349</v>
      </c>
      <c r="G138" s="178" t="s">
        <v>554</v>
      </c>
      <c r="H138" s="179">
        <v>2</v>
      </c>
      <c r="I138" s="180">
        <v>1000</v>
      </c>
      <c r="J138" s="181">
        <f>ROUND(I138*H138,2)</f>
        <v>2000</v>
      </c>
      <c r="K138" s="177" t="s">
        <v>19</v>
      </c>
      <c r="L138" s="41"/>
      <c r="M138" s="182" t="s">
        <v>19</v>
      </c>
      <c r="N138" s="183" t="s">
        <v>41</v>
      </c>
      <c r="O138" s="66"/>
      <c r="P138" s="184">
        <f>O138*H138</f>
        <v>0</v>
      </c>
      <c r="Q138" s="184">
        <v>0</v>
      </c>
      <c r="R138" s="184">
        <f>Q138*H138</f>
        <v>0</v>
      </c>
      <c r="S138" s="184">
        <v>0</v>
      </c>
      <c r="T138" s="185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86" t="s">
        <v>252</v>
      </c>
      <c r="AT138" s="186" t="s">
        <v>136</v>
      </c>
      <c r="AU138" s="186" t="s">
        <v>80</v>
      </c>
      <c r="AY138" s="19" t="s">
        <v>133</v>
      </c>
      <c r="BE138" s="187">
        <f>IF(N138="základní",J138,0)</f>
        <v>2000</v>
      </c>
      <c r="BF138" s="187">
        <f>IF(N138="snížená",J138,0)</f>
        <v>0</v>
      </c>
      <c r="BG138" s="187">
        <f>IF(N138="zákl. přenesená",J138,0)</f>
        <v>0</v>
      </c>
      <c r="BH138" s="187">
        <f>IF(N138="sníž. přenesená",J138,0)</f>
        <v>0</v>
      </c>
      <c r="BI138" s="187">
        <f>IF(N138="nulová",J138,0)</f>
        <v>0</v>
      </c>
      <c r="BJ138" s="19" t="s">
        <v>78</v>
      </c>
      <c r="BK138" s="187">
        <f>ROUND(I138*H138,2)</f>
        <v>2000</v>
      </c>
      <c r="BL138" s="19" t="s">
        <v>252</v>
      </c>
      <c r="BM138" s="186" t="s">
        <v>1350</v>
      </c>
    </row>
    <row r="139" spans="1:65" s="2" customFormat="1">
      <c r="A139" s="36"/>
      <c r="B139" s="37"/>
      <c r="C139" s="38"/>
      <c r="D139" s="188" t="s">
        <v>143</v>
      </c>
      <c r="E139" s="38"/>
      <c r="F139" s="189" t="s">
        <v>1349</v>
      </c>
      <c r="G139" s="38"/>
      <c r="H139" s="38"/>
      <c r="I139" s="190"/>
      <c r="J139" s="38"/>
      <c r="K139" s="38"/>
      <c r="L139" s="41"/>
      <c r="M139" s="191"/>
      <c r="N139" s="192"/>
      <c r="O139" s="66"/>
      <c r="P139" s="66"/>
      <c r="Q139" s="66"/>
      <c r="R139" s="66"/>
      <c r="S139" s="66"/>
      <c r="T139" s="67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9" t="s">
        <v>143</v>
      </c>
      <c r="AU139" s="19" t="s">
        <v>80</v>
      </c>
    </row>
    <row r="140" spans="1:65" s="2" customFormat="1" ht="16.5" customHeight="1">
      <c r="A140" s="36"/>
      <c r="B140" s="37"/>
      <c r="C140" s="175" t="s">
        <v>512</v>
      </c>
      <c r="D140" s="175" t="s">
        <v>136</v>
      </c>
      <c r="E140" s="176" t="s">
        <v>1351</v>
      </c>
      <c r="F140" s="177" t="s">
        <v>1352</v>
      </c>
      <c r="G140" s="178" t="s">
        <v>554</v>
      </c>
      <c r="H140" s="179">
        <v>1</v>
      </c>
      <c r="I140" s="180">
        <v>1000</v>
      </c>
      <c r="J140" s="181">
        <f>ROUND(I140*H140,2)</f>
        <v>1000</v>
      </c>
      <c r="K140" s="177" t="s">
        <v>19</v>
      </c>
      <c r="L140" s="41"/>
      <c r="M140" s="182" t="s">
        <v>19</v>
      </c>
      <c r="N140" s="183" t="s">
        <v>41</v>
      </c>
      <c r="O140" s="66"/>
      <c r="P140" s="184">
        <f>O140*H140</f>
        <v>0</v>
      </c>
      <c r="Q140" s="184">
        <v>0</v>
      </c>
      <c r="R140" s="184">
        <f>Q140*H140</f>
        <v>0</v>
      </c>
      <c r="S140" s="184">
        <v>0</v>
      </c>
      <c r="T140" s="185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86" t="s">
        <v>252</v>
      </c>
      <c r="AT140" s="186" t="s">
        <v>136</v>
      </c>
      <c r="AU140" s="186" t="s">
        <v>80</v>
      </c>
      <c r="AY140" s="19" t="s">
        <v>133</v>
      </c>
      <c r="BE140" s="187">
        <f>IF(N140="základní",J140,0)</f>
        <v>1000</v>
      </c>
      <c r="BF140" s="187">
        <f>IF(N140="snížená",J140,0)</f>
        <v>0</v>
      </c>
      <c r="BG140" s="187">
        <f>IF(N140="zákl. přenesená",J140,0)</f>
        <v>0</v>
      </c>
      <c r="BH140" s="187">
        <f>IF(N140="sníž. přenesená",J140,0)</f>
        <v>0</v>
      </c>
      <c r="BI140" s="187">
        <f>IF(N140="nulová",J140,0)</f>
        <v>0</v>
      </c>
      <c r="BJ140" s="19" t="s">
        <v>78</v>
      </c>
      <c r="BK140" s="187">
        <f>ROUND(I140*H140,2)</f>
        <v>1000</v>
      </c>
      <c r="BL140" s="19" t="s">
        <v>252</v>
      </c>
      <c r="BM140" s="186" t="s">
        <v>1353</v>
      </c>
    </row>
    <row r="141" spans="1:65" s="2" customFormat="1">
      <c r="A141" s="36"/>
      <c r="B141" s="37"/>
      <c r="C141" s="38"/>
      <c r="D141" s="188" t="s">
        <v>143</v>
      </c>
      <c r="E141" s="38"/>
      <c r="F141" s="189" t="s">
        <v>1352</v>
      </c>
      <c r="G141" s="38"/>
      <c r="H141" s="38"/>
      <c r="I141" s="190"/>
      <c r="J141" s="38"/>
      <c r="K141" s="38"/>
      <c r="L141" s="41"/>
      <c r="M141" s="191"/>
      <c r="N141" s="192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9" t="s">
        <v>143</v>
      </c>
      <c r="AU141" s="19" t="s">
        <v>80</v>
      </c>
    </row>
    <row r="142" spans="1:65" s="2" customFormat="1" ht="16.5" customHeight="1">
      <c r="A142" s="36"/>
      <c r="B142" s="37"/>
      <c r="C142" s="175" t="s">
        <v>519</v>
      </c>
      <c r="D142" s="175" t="s">
        <v>136</v>
      </c>
      <c r="E142" s="176" t="s">
        <v>1354</v>
      </c>
      <c r="F142" s="177" t="s">
        <v>1355</v>
      </c>
      <c r="G142" s="178" t="s">
        <v>554</v>
      </c>
      <c r="H142" s="179">
        <v>3</v>
      </c>
      <c r="I142" s="180">
        <v>1000</v>
      </c>
      <c r="J142" s="181">
        <f>ROUND(I142*H142,2)</f>
        <v>3000</v>
      </c>
      <c r="K142" s="177" t="s">
        <v>19</v>
      </c>
      <c r="L142" s="41"/>
      <c r="M142" s="182" t="s">
        <v>19</v>
      </c>
      <c r="N142" s="183" t="s">
        <v>41</v>
      </c>
      <c r="O142" s="66"/>
      <c r="P142" s="184">
        <f>O142*H142</f>
        <v>0</v>
      </c>
      <c r="Q142" s="184">
        <v>0</v>
      </c>
      <c r="R142" s="184">
        <f>Q142*H142</f>
        <v>0</v>
      </c>
      <c r="S142" s="184">
        <v>0</v>
      </c>
      <c r="T142" s="185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6" t="s">
        <v>252</v>
      </c>
      <c r="AT142" s="186" t="s">
        <v>136</v>
      </c>
      <c r="AU142" s="186" t="s">
        <v>80</v>
      </c>
      <c r="AY142" s="19" t="s">
        <v>133</v>
      </c>
      <c r="BE142" s="187">
        <f>IF(N142="základní",J142,0)</f>
        <v>3000</v>
      </c>
      <c r="BF142" s="187">
        <f>IF(N142="snížená",J142,0)</f>
        <v>0</v>
      </c>
      <c r="BG142" s="187">
        <f>IF(N142="zákl. přenesená",J142,0)</f>
        <v>0</v>
      </c>
      <c r="BH142" s="187">
        <f>IF(N142="sníž. přenesená",J142,0)</f>
        <v>0</v>
      </c>
      <c r="BI142" s="187">
        <f>IF(N142="nulová",J142,0)</f>
        <v>0</v>
      </c>
      <c r="BJ142" s="19" t="s">
        <v>78</v>
      </c>
      <c r="BK142" s="187">
        <f>ROUND(I142*H142,2)</f>
        <v>3000</v>
      </c>
      <c r="BL142" s="19" t="s">
        <v>252</v>
      </c>
      <c r="BM142" s="186" t="s">
        <v>1356</v>
      </c>
    </row>
    <row r="143" spans="1:65" s="2" customFormat="1">
      <c r="A143" s="36"/>
      <c r="B143" s="37"/>
      <c r="C143" s="38"/>
      <c r="D143" s="188" t="s">
        <v>143</v>
      </c>
      <c r="E143" s="38"/>
      <c r="F143" s="189" t="s">
        <v>1355</v>
      </c>
      <c r="G143" s="38"/>
      <c r="H143" s="38"/>
      <c r="I143" s="190"/>
      <c r="J143" s="38"/>
      <c r="K143" s="38"/>
      <c r="L143" s="41"/>
      <c r="M143" s="191"/>
      <c r="N143" s="192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143</v>
      </c>
      <c r="AU143" s="19" t="s">
        <v>80</v>
      </c>
    </row>
    <row r="144" spans="1:65" s="2" customFormat="1" ht="16.5" customHeight="1">
      <c r="A144" s="36"/>
      <c r="B144" s="37"/>
      <c r="C144" s="175" t="s">
        <v>525</v>
      </c>
      <c r="D144" s="175" t="s">
        <v>136</v>
      </c>
      <c r="E144" s="176" t="s">
        <v>1357</v>
      </c>
      <c r="F144" s="177" t="s">
        <v>1358</v>
      </c>
      <c r="G144" s="178" t="s">
        <v>554</v>
      </c>
      <c r="H144" s="179">
        <v>2</v>
      </c>
      <c r="I144" s="180">
        <v>1000</v>
      </c>
      <c r="J144" s="181">
        <f>ROUND(I144*H144,2)</f>
        <v>2000</v>
      </c>
      <c r="K144" s="177" t="s">
        <v>19</v>
      </c>
      <c r="L144" s="41"/>
      <c r="M144" s="182" t="s">
        <v>19</v>
      </c>
      <c r="N144" s="183" t="s">
        <v>41</v>
      </c>
      <c r="O144" s="66"/>
      <c r="P144" s="184">
        <f>O144*H144</f>
        <v>0</v>
      </c>
      <c r="Q144" s="184">
        <v>0</v>
      </c>
      <c r="R144" s="184">
        <f>Q144*H144</f>
        <v>0</v>
      </c>
      <c r="S144" s="184">
        <v>0</v>
      </c>
      <c r="T144" s="185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6" t="s">
        <v>252</v>
      </c>
      <c r="AT144" s="186" t="s">
        <v>136</v>
      </c>
      <c r="AU144" s="186" t="s">
        <v>80</v>
      </c>
      <c r="AY144" s="19" t="s">
        <v>133</v>
      </c>
      <c r="BE144" s="187">
        <f>IF(N144="základní",J144,0)</f>
        <v>2000</v>
      </c>
      <c r="BF144" s="187">
        <f>IF(N144="snížená",J144,0)</f>
        <v>0</v>
      </c>
      <c r="BG144" s="187">
        <f>IF(N144="zákl. přenesená",J144,0)</f>
        <v>0</v>
      </c>
      <c r="BH144" s="187">
        <f>IF(N144="sníž. přenesená",J144,0)</f>
        <v>0</v>
      </c>
      <c r="BI144" s="187">
        <f>IF(N144="nulová",J144,0)</f>
        <v>0</v>
      </c>
      <c r="BJ144" s="19" t="s">
        <v>78</v>
      </c>
      <c r="BK144" s="187">
        <f>ROUND(I144*H144,2)</f>
        <v>2000</v>
      </c>
      <c r="BL144" s="19" t="s">
        <v>252</v>
      </c>
      <c r="BM144" s="186" t="s">
        <v>1359</v>
      </c>
    </row>
    <row r="145" spans="1:65" s="2" customFormat="1">
      <c r="A145" s="36"/>
      <c r="B145" s="37"/>
      <c r="C145" s="38"/>
      <c r="D145" s="188" t="s">
        <v>143</v>
      </c>
      <c r="E145" s="38"/>
      <c r="F145" s="189" t="s">
        <v>1358</v>
      </c>
      <c r="G145" s="38"/>
      <c r="H145" s="38"/>
      <c r="I145" s="190"/>
      <c r="J145" s="38"/>
      <c r="K145" s="38"/>
      <c r="L145" s="41"/>
      <c r="M145" s="191"/>
      <c r="N145" s="192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143</v>
      </c>
      <c r="AU145" s="19" t="s">
        <v>80</v>
      </c>
    </row>
    <row r="146" spans="1:65" s="2" customFormat="1" ht="16.5" customHeight="1">
      <c r="A146" s="36"/>
      <c r="B146" s="37"/>
      <c r="C146" s="175" t="s">
        <v>497</v>
      </c>
      <c r="D146" s="175" t="s">
        <v>136</v>
      </c>
      <c r="E146" s="176" t="s">
        <v>1360</v>
      </c>
      <c r="F146" s="177" t="s">
        <v>1361</v>
      </c>
      <c r="G146" s="178" t="s">
        <v>554</v>
      </c>
      <c r="H146" s="179">
        <v>1</v>
      </c>
      <c r="I146" s="180">
        <v>1000</v>
      </c>
      <c r="J146" s="181">
        <f>ROUND(I146*H146,2)</f>
        <v>1000</v>
      </c>
      <c r="K146" s="177" t="s">
        <v>19</v>
      </c>
      <c r="L146" s="41"/>
      <c r="M146" s="182" t="s">
        <v>19</v>
      </c>
      <c r="N146" s="183" t="s">
        <v>41</v>
      </c>
      <c r="O146" s="66"/>
      <c r="P146" s="184">
        <f>O146*H146</f>
        <v>0</v>
      </c>
      <c r="Q146" s="184">
        <v>0</v>
      </c>
      <c r="R146" s="184">
        <f>Q146*H146</f>
        <v>0</v>
      </c>
      <c r="S146" s="184">
        <v>0</v>
      </c>
      <c r="T146" s="185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6" t="s">
        <v>252</v>
      </c>
      <c r="AT146" s="186" t="s">
        <v>136</v>
      </c>
      <c r="AU146" s="186" t="s">
        <v>80</v>
      </c>
      <c r="AY146" s="19" t="s">
        <v>133</v>
      </c>
      <c r="BE146" s="187">
        <f>IF(N146="základní",J146,0)</f>
        <v>1000</v>
      </c>
      <c r="BF146" s="187">
        <f>IF(N146="snížená",J146,0)</f>
        <v>0</v>
      </c>
      <c r="BG146" s="187">
        <f>IF(N146="zákl. přenesená",J146,0)</f>
        <v>0</v>
      </c>
      <c r="BH146" s="187">
        <f>IF(N146="sníž. přenesená",J146,0)</f>
        <v>0</v>
      </c>
      <c r="BI146" s="187">
        <f>IF(N146="nulová",J146,0)</f>
        <v>0</v>
      </c>
      <c r="BJ146" s="19" t="s">
        <v>78</v>
      </c>
      <c r="BK146" s="187">
        <f>ROUND(I146*H146,2)</f>
        <v>1000</v>
      </c>
      <c r="BL146" s="19" t="s">
        <v>252</v>
      </c>
      <c r="BM146" s="186" t="s">
        <v>1362</v>
      </c>
    </row>
    <row r="147" spans="1:65" s="2" customFormat="1">
      <c r="A147" s="36"/>
      <c r="B147" s="37"/>
      <c r="C147" s="38"/>
      <c r="D147" s="188" t="s">
        <v>143</v>
      </c>
      <c r="E147" s="38"/>
      <c r="F147" s="189" t="s">
        <v>1361</v>
      </c>
      <c r="G147" s="38"/>
      <c r="H147" s="38"/>
      <c r="I147" s="190"/>
      <c r="J147" s="38"/>
      <c r="K147" s="38"/>
      <c r="L147" s="41"/>
      <c r="M147" s="191"/>
      <c r="N147" s="192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143</v>
      </c>
      <c r="AU147" s="19" t="s">
        <v>80</v>
      </c>
    </row>
    <row r="148" spans="1:65" s="2" customFormat="1" ht="16.5" customHeight="1">
      <c r="A148" s="36"/>
      <c r="B148" s="37"/>
      <c r="C148" s="175" t="s">
        <v>537</v>
      </c>
      <c r="D148" s="175" t="s">
        <v>136</v>
      </c>
      <c r="E148" s="176" t="s">
        <v>1363</v>
      </c>
      <c r="F148" s="177" t="s">
        <v>1364</v>
      </c>
      <c r="G148" s="178" t="s">
        <v>554</v>
      </c>
      <c r="H148" s="179">
        <v>1</v>
      </c>
      <c r="I148" s="180">
        <v>1000</v>
      </c>
      <c r="J148" s="181">
        <f>ROUND(I148*H148,2)</f>
        <v>1000</v>
      </c>
      <c r="K148" s="177" t="s">
        <v>19</v>
      </c>
      <c r="L148" s="41"/>
      <c r="M148" s="182" t="s">
        <v>19</v>
      </c>
      <c r="N148" s="183" t="s">
        <v>41</v>
      </c>
      <c r="O148" s="66"/>
      <c r="P148" s="184">
        <f>O148*H148</f>
        <v>0</v>
      </c>
      <c r="Q148" s="184">
        <v>0</v>
      </c>
      <c r="R148" s="184">
        <f>Q148*H148</f>
        <v>0</v>
      </c>
      <c r="S148" s="184">
        <v>0</v>
      </c>
      <c r="T148" s="185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6" t="s">
        <v>252</v>
      </c>
      <c r="AT148" s="186" t="s">
        <v>136</v>
      </c>
      <c r="AU148" s="186" t="s">
        <v>80</v>
      </c>
      <c r="AY148" s="19" t="s">
        <v>133</v>
      </c>
      <c r="BE148" s="187">
        <f>IF(N148="základní",J148,0)</f>
        <v>1000</v>
      </c>
      <c r="BF148" s="187">
        <f>IF(N148="snížená",J148,0)</f>
        <v>0</v>
      </c>
      <c r="BG148" s="187">
        <f>IF(N148="zákl. přenesená",J148,0)</f>
        <v>0</v>
      </c>
      <c r="BH148" s="187">
        <f>IF(N148="sníž. přenesená",J148,0)</f>
        <v>0</v>
      </c>
      <c r="BI148" s="187">
        <f>IF(N148="nulová",J148,0)</f>
        <v>0</v>
      </c>
      <c r="BJ148" s="19" t="s">
        <v>78</v>
      </c>
      <c r="BK148" s="187">
        <f>ROUND(I148*H148,2)</f>
        <v>1000</v>
      </c>
      <c r="BL148" s="19" t="s">
        <v>252</v>
      </c>
      <c r="BM148" s="186" t="s">
        <v>1365</v>
      </c>
    </row>
    <row r="149" spans="1:65" s="2" customFormat="1">
      <c r="A149" s="36"/>
      <c r="B149" s="37"/>
      <c r="C149" s="38"/>
      <c r="D149" s="188" t="s">
        <v>143</v>
      </c>
      <c r="E149" s="38"/>
      <c r="F149" s="189" t="s">
        <v>1364</v>
      </c>
      <c r="G149" s="38"/>
      <c r="H149" s="38"/>
      <c r="I149" s="190"/>
      <c r="J149" s="38"/>
      <c r="K149" s="38"/>
      <c r="L149" s="41"/>
      <c r="M149" s="191"/>
      <c r="N149" s="192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143</v>
      </c>
      <c r="AU149" s="19" t="s">
        <v>80</v>
      </c>
    </row>
    <row r="150" spans="1:65" s="2" customFormat="1" ht="16.5" customHeight="1">
      <c r="A150" s="36"/>
      <c r="B150" s="37"/>
      <c r="C150" s="175" t="s">
        <v>543</v>
      </c>
      <c r="D150" s="175" t="s">
        <v>136</v>
      </c>
      <c r="E150" s="176" t="s">
        <v>1366</v>
      </c>
      <c r="F150" s="177" t="s">
        <v>1367</v>
      </c>
      <c r="G150" s="178" t="s">
        <v>554</v>
      </c>
      <c r="H150" s="179">
        <v>1</v>
      </c>
      <c r="I150" s="180">
        <v>1000</v>
      </c>
      <c r="J150" s="181">
        <f>ROUND(I150*H150,2)</f>
        <v>1000</v>
      </c>
      <c r="K150" s="177" t="s">
        <v>19</v>
      </c>
      <c r="L150" s="41"/>
      <c r="M150" s="182" t="s">
        <v>19</v>
      </c>
      <c r="N150" s="183" t="s">
        <v>41</v>
      </c>
      <c r="O150" s="66"/>
      <c r="P150" s="184">
        <f>O150*H150</f>
        <v>0</v>
      </c>
      <c r="Q150" s="184">
        <v>0</v>
      </c>
      <c r="R150" s="184">
        <f>Q150*H150</f>
        <v>0</v>
      </c>
      <c r="S150" s="184">
        <v>0</v>
      </c>
      <c r="T150" s="185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6" t="s">
        <v>252</v>
      </c>
      <c r="AT150" s="186" t="s">
        <v>136</v>
      </c>
      <c r="AU150" s="186" t="s">
        <v>80</v>
      </c>
      <c r="AY150" s="19" t="s">
        <v>133</v>
      </c>
      <c r="BE150" s="187">
        <f>IF(N150="základní",J150,0)</f>
        <v>1000</v>
      </c>
      <c r="BF150" s="187">
        <f>IF(N150="snížená",J150,0)</f>
        <v>0</v>
      </c>
      <c r="BG150" s="187">
        <f>IF(N150="zákl. přenesená",J150,0)</f>
        <v>0</v>
      </c>
      <c r="BH150" s="187">
        <f>IF(N150="sníž. přenesená",J150,0)</f>
        <v>0</v>
      </c>
      <c r="BI150" s="187">
        <f>IF(N150="nulová",J150,0)</f>
        <v>0</v>
      </c>
      <c r="BJ150" s="19" t="s">
        <v>78</v>
      </c>
      <c r="BK150" s="187">
        <f>ROUND(I150*H150,2)</f>
        <v>1000</v>
      </c>
      <c r="BL150" s="19" t="s">
        <v>252</v>
      </c>
      <c r="BM150" s="186" t="s">
        <v>1368</v>
      </c>
    </row>
    <row r="151" spans="1:65" s="2" customFormat="1">
      <c r="A151" s="36"/>
      <c r="B151" s="37"/>
      <c r="C151" s="38"/>
      <c r="D151" s="188" t="s">
        <v>143</v>
      </c>
      <c r="E151" s="38"/>
      <c r="F151" s="189" t="s">
        <v>1367</v>
      </c>
      <c r="G151" s="38"/>
      <c r="H151" s="38"/>
      <c r="I151" s="190"/>
      <c r="J151" s="38"/>
      <c r="K151" s="38"/>
      <c r="L151" s="41"/>
      <c r="M151" s="191"/>
      <c r="N151" s="192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143</v>
      </c>
      <c r="AU151" s="19" t="s">
        <v>80</v>
      </c>
    </row>
    <row r="152" spans="1:65" s="2" customFormat="1" ht="16.5" customHeight="1">
      <c r="A152" s="36"/>
      <c r="B152" s="37"/>
      <c r="C152" s="175" t="s">
        <v>551</v>
      </c>
      <c r="D152" s="175" t="s">
        <v>136</v>
      </c>
      <c r="E152" s="176" t="s">
        <v>1369</v>
      </c>
      <c r="F152" s="177" t="s">
        <v>1370</v>
      </c>
      <c r="G152" s="178" t="s">
        <v>554</v>
      </c>
      <c r="H152" s="179">
        <v>1</v>
      </c>
      <c r="I152" s="180">
        <v>1000</v>
      </c>
      <c r="J152" s="181">
        <f>ROUND(I152*H152,2)</f>
        <v>1000</v>
      </c>
      <c r="K152" s="177" t="s">
        <v>19</v>
      </c>
      <c r="L152" s="41"/>
      <c r="M152" s="182" t="s">
        <v>19</v>
      </c>
      <c r="N152" s="183" t="s">
        <v>41</v>
      </c>
      <c r="O152" s="66"/>
      <c r="P152" s="184">
        <f>O152*H152</f>
        <v>0</v>
      </c>
      <c r="Q152" s="184">
        <v>0</v>
      </c>
      <c r="R152" s="184">
        <f>Q152*H152</f>
        <v>0</v>
      </c>
      <c r="S152" s="184">
        <v>0</v>
      </c>
      <c r="T152" s="185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6" t="s">
        <v>252</v>
      </c>
      <c r="AT152" s="186" t="s">
        <v>136</v>
      </c>
      <c r="AU152" s="186" t="s">
        <v>80</v>
      </c>
      <c r="AY152" s="19" t="s">
        <v>133</v>
      </c>
      <c r="BE152" s="187">
        <f>IF(N152="základní",J152,0)</f>
        <v>1000</v>
      </c>
      <c r="BF152" s="187">
        <f>IF(N152="snížená",J152,0)</f>
        <v>0</v>
      </c>
      <c r="BG152" s="187">
        <f>IF(N152="zákl. přenesená",J152,0)</f>
        <v>0</v>
      </c>
      <c r="BH152" s="187">
        <f>IF(N152="sníž. přenesená",J152,0)</f>
        <v>0</v>
      </c>
      <c r="BI152" s="187">
        <f>IF(N152="nulová",J152,0)</f>
        <v>0</v>
      </c>
      <c r="BJ152" s="19" t="s">
        <v>78</v>
      </c>
      <c r="BK152" s="187">
        <f>ROUND(I152*H152,2)</f>
        <v>1000</v>
      </c>
      <c r="BL152" s="19" t="s">
        <v>252</v>
      </c>
      <c r="BM152" s="186" t="s">
        <v>1371</v>
      </c>
    </row>
    <row r="153" spans="1:65" s="2" customFormat="1">
      <c r="A153" s="36"/>
      <c r="B153" s="37"/>
      <c r="C153" s="38"/>
      <c r="D153" s="188" t="s">
        <v>143</v>
      </c>
      <c r="E153" s="38"/>
      <c r="F153" s="189" t="s">
        <v>1370</v>
      </c>
      <c r="G153" s="38"/>
      <c r="H153" s="38"/>
      <c r="I153" s="190"/>
      <c r="J153" s="38"/>
      <c r="K153" s="38"/>
      <c r="L153" s="41"/>
      <c r="M153" s="191"/>
      <c r="N153" s="192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9" t="s">
        <v>143</v>
      </c>
      <c r="AU153" s="19" t="s">
        <v>80</v>
      </c>
    </row>
    <row r="154" spans="1:65" s="2" customFormat="1" ht="16.5" customHeight="1">
      <c r="A154" s="36"/>
      <c r="B154" s="37"/>
      <c r="C154" s="175" t="s">
        <v>556</v>
      </c>
      <c r="D154" s="175" t="s">
        <v>136</v>
      </c>
      <c r="E154" s="176" t="s">
        <v>1372</v>
      </c>
      <c r="F154" s="177" t="s">
        <v>1373</v>
      </c>
      <c r="G154" s="178" t="s">
        <v>554</v>
      </c>
      <c r="H154" s="179">
        <v>1</v>
      </c>
      <c r="I154" s="180">
        <v>1000</v>
      </c>
      <c r="J154" s="181">
        <f>ROUND(I154*H154,2)</f>
        <v>1000</v>
      </c>
      <c r="K154" s="177" t="s">
        <v>19</v>
      </c>
      <c r="L154" s="41"/>
      <c r="M154" s="182" t="s">
        <v>19</v>
      </c>
      <c r="N154" s="183" t="s">
        <v>41</v>
      </c>
      <c r="O154" s="66"/>
      <c r="P154" s="184">
        <f>O154*H154</f>
        <v>0</v>
      </c>
      <c r="Q154" s="184">
        <v>0</v>
      </c>
      <c r="R154" s="184">
        <f>Q154*H154</f>
        <v>0</v>
      </c>
      <c r="S154" s="184">
        <v>0</v>
      </c>
      <c r="T154" s="185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6" t="s">
        <v>252</v>
      </c>
      <c r="AT154" s="186" t="s">
        <v>136</v>
      </c>
      <c r="AU154" s="186" t="s">
        <v>80</v>
      </c>
      <c r="AY154" s="19" t="s">
        <v>133</v>
      </c>
      <c r="BE154" s="187">
        <f>IF(N154="základní",J154,0)</f>
        <v>1000</v>
      </c>
      <c r="BF154" s="187">
        <f>IF(N154="snížená",J154,0)</f>
        <v>0</v>
      </c>
      <c r="BG154" s="187">
        <f>IF(N154="zákl. přenesená",J154,0)</f>
        <v>0</v>
      </c>
      <c r="BH154" s="187">
        <f>IF(N154="sníž. přenesená",J154,0)</f>
        <v>0</v>
      </c>
      <c r="BI154" s="187">
        <f>IF(N154="nulová",J154,0)</f>
        <v>0</v>
      </c>
      <c r="BJ154" s="19" t="s">
        <v>78</v>
      </c>
      <c r="BK154" s="187">
        <f>ROUND(I154*H154,2)</f>
        <v>1000</v>
      </c>
      <c r="BL154" s="19" t="s">
        <v>252</v>
      </c>
      <c r="BM154" s="186" t="s">
        <v>1374</v>
      </c>
    </row>
    <row r="155" spans="1:65" s="2" customFormat="1">
      <c r="A155" s="36"/>
      <c r="B155" s="37"/>
      <c r="C155" s="38"/>
      <c r="D155" s="188" t="s">
        <v>143</v>
      </c>
      <c r="E155" s="38"/>
      <c r="F155" s="189" t="s">
        <v>1373</v>
      </c>
      <c r="G155" s="38"/>
      <c r="H155" s="38"/>
      <c r="I155" s="190"/>
      <c r="J155" s="38"/>
      <c r="K155" s="38"/>
      <c r="L155" s="41"/>
      <c r="M155" s="191"/>
      <c r="N155" s="192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9" t="s">
        <v>143</v>
      </c>
      <c r="AU155" s="19" t="s">
        <v>80</v>
      </c>
    </row>
    <row r="156" spans="1:65" s="2" customFormat="1" ht="16.5" customHeight="1">
      <c r="A156" s="36"/>
      <c r="B156" s="37"/>
      <c r="C156" s="175" t="s">
        <v>560</v>
      </c>
      <c r="D156" s="175" t="s">
        <v>136</v>
      </c>
      <c r="E156" s="176" t="s">
        <v>1375</v>
      </c>
      <c r="F156" s="177" t="s">
        <v>1376</v>
      </c>
      <c r="G156" s="178" t="s">
        <v>554</v>
      </c>
      <c r="H156" s="179">
        <v>1</v>
      </c>
      <c r="I156" s="180">
        <v>1000</v>
      </c>
      <c r="J156" s="181">
        <f>ROUND(I156*H156,2)</f>
        <v>1000</v>
      </c>
      <c r="K156" s="177" t="s">
        <v>19</v>
      </c>
      <c r="L156" s="41"/>
      <c r="M156" s="182" t="s">
        <v>19</v>
      </c>
      <c r="N156" s="183" t="s">
        <v>41</v>
      </c>
      <c r="O156" s="66"/>
      <c r="P156" s="184">
        <f>O156*H156</f>
        <v>0</v>
      </c>
      <c r="Q156" s="184">
        <v>0</v>
      </c>
      <c r="R156" s="184">
        <f>Q156*H156</f>
        <v>0</v>
      </c>
      <c r="S156" s="184">
        <v>0</v>
      </c>
      <c r="T156" s="185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6" t="s">
        <v>252</v>
      </c>
      <c r="AT156" s="186" t="s">
        <v>136</v>
      </c>
      <c r="AU156" s="186" t="s">
        <v>80</v>
      </c>
      <c r="AY156" s="19" t="s">
        <v>133</v>
      </c>
      <c r="BE156" s="187">
        <f>IF(N156="základní",J156,0)</f>
        <v>1000</v>
      </c>
      <c r="BF156" s="187">
        <f>IF(N156="snížená",J156,0)</f>
        <v>0</v>
      </c>
      <c r="BG156" s="187">
        <f>IF(N156="zákl. přenesená",J156,0)</f>
        <v>0</v>
      </c>
      <c r="BH156" s="187">
        <f>IF(N156="sníž. přenesená",J156,0)</f>
        <v>0</v>
      </c>
      <c r="BI156" s="187">
        <f>IF(N156="nulová",J156,0)</f>
        <v>0</v>
      </c>
      <c r="BJ156" s="19" t="s">
        <v>78</v>
      </c>
      <c r="BK156" s="187">
        <f>ROUND(I156*H156,2)</f>
        <v>1000</v>
      </c>
      <c r="BL156" s="19" t="s">
        <v>252</v>
      </c>
      <c r="BM156" s="186" t="s">
        <v>1377</v>
      </c>
    </row>
    <row r="157" spans="1:65" s="2" customFormat="1">
      <c r="A157" s="36"/>
      <c r="B157" s="37"/>
      <c r="C157" s="38"/>
      <c r="D157" s="188" t="s">
        <v>143</v>
      </c>
      <c r="E157" s="38"/>
      <c r="F157" s="189" t="s">
        <v>1376</v>
      </c>
      <c r="G157" s="38"/>
      <c r="H157" s="38"/>
      <c r="I157" s="190"/>
      <c r="J157" s="38"/>
      <c r="K157" s="38"/>
      <c r="L157" s="41"/>
      <c r="M157" s="191"/>
      <c r="N157" s="192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143</v>
      </c>
      <c r="AU157" s="19" t="s">
        <v>80</v>
      </c>
    </row>
    <row r="158" spans="1:65" s="2" customFormat="1" ht="16.5" customHeight="1">
      <c r="A158" s="36"/>
      <c r="B158" s="37"/>
      <c r="C158" s="175" t="s">
        <v>564</v>
      </c>
      <c r="D158" s="175" t="s">
        <v>136</v>
      </c>
      <c r="E158" s="176" t="s">
        <v>1378</v>
      </c>
      <c r="F158" s="177" t="s">
        <v>1379</v>
      </c>
      <c r="G158" s="178" t="s">
        <v>554</v>
      </c>
      <c r="H158" s="179">
        <v>1</v>
      </c>
      <c r="I158" s="180">
        <v>1000</v>
      </c>
      <c r="J158" s="181">
        <f>ROUND(I158*H158,2)</f>
        <v>1000</v>
      </c>
      <c r="K158" s="177" t="s">
        <v>19</v>
      </c>
      <c r="L158" s="41"/>
      <c r="M158" s="182" t="s">
        <v>19</v>
      </c>
      <c r="N158" s="183" t="s">
        <v>41</v>
      </c>
      <c r="O158" s="66"/>
      <c r="P158" s="184">
        <f>O158*H158</f>
        <v>0</v>
      </c>
      <c r="Q158" s="184">
        <v>0</v>
      </c>
      <c r="R158" s="184">
        <f>Q158*H158</f>
        <v>0</v>
      </c>
      <c r="S158" s="184">
        <v>0</v>
      </c>
      <c r="T158" s="185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86" t="s">
        <v>252</v>
      </c>
      <c r="AT158" s="186" t="s">
        <v>136</v>
      </c>
      <c r="AU158" s="186" t="s">
        <v>80</v>
      </c>
      <c r="AY158" s="19" t="s">
        <v>133</v>
      </c>
      <c r="BE158" s="187">
        <f>IF(N158="základní",J158,0)</f>
        <v>1000</v>
      </c>
      <c r="BF158" s="187">
        <f>IF(N158="snížená",J158,0)</f>
        <v>0</v>
      </c>
      <c r="BG158" s="187">
        <f>IF(N158="zákl. přenesená",J158,0)</f>
        <v>0</v>
      </c>
      <c r="BH158" s="187">
        <f>IF(N158="sníž. přenesená",J158,0)</f>
        <v>0</v>
      </c>
      <c r="BI158" s="187">
        <f>IF(N158="nulová",J158,0)</f>
        <v>0</v>
      </c>
      <c r="BJ158" s="19" t="s">
        <v>78</v>
      </c>
      <c r="BK158" s="187">
        <f>ROUND(I158*H158,2)</f>
        <v>1000</v>
      </c>
      <c r="BL158" s="19" t="s">
        <v>252</v>
      </c>
      <c r="BM158" s="186" t="s">
        <v>1380</v>
      </c>
    </row>
    <row r="159" spans="1:65" s="2" customFormat="1">
      <c r="A159" s="36"/>
      <c r="B159" s="37"/>
      <c r="C159" s="38"/>
      <c r="D159" s="188" t="s">
        <v>143</v>
      </c>
      <c r="E159" s="38"/>
      <c r="F159" s="189" t="s">
        <v>1379</v>
      </c>
      <c r="G159" s="38"/>
      <c r="H159" s="38"/>
      <c r="I159" s="190"/>
      <c r="J159" s="38"/>
      <c r="K159" s="38"/>
      <c r="L159" s="41"/>
      <c r="M159" s="191"/>
      <c r="N159" s="192"/>
      <c r="O159" s="66"/>
      <c r="P159" s="66"/>
      <c r="Q159" s="66"/>
      <c r="R159" s="66"/>
      <c r="S159" s="66"/>
      <c r="T159" s="67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9" t="s">
        <v>143</v>
      </c>
      <c r="AU159" s="19" t="s">
        <v>80</v>
      </c>
    </row>
    <row r="160" spans="1:65" s="2" customFormat="1" ht="16.5" customHeight="1">
      <c r="A160" s="36"/>
      <c r="B160" s="37"/>
      <c r="C160" s="175" t="s">
        <v>568</v>
      </c>
      <c r="D160" s="175" t="s">
        <v>136</v>
      </c>
      <c r="E160" s="176" t="s">
        <v>1381</v>
      </c>
      <c r="F160" s="177" t="s">
        <v>1382</v>
      </c>
      <c r="G160" s="178" t="s">
        <v>554</v>
      </c>
      <c r="H160" s="179">
        <v>1</v>
      </c>
      <c r="I160" s="180">
        <v>1000</v>
      </c>
      <c r="J160" s="181">
        <f>ROUND(I160*H160,2)</f>
        <v>1000</v>
      </c>
      <c r="K160" s="177" t="s">
        <v>19</v>
      </c>
      <c r="L160" s="41"/>
      <c r="M160" s="182" t="s">
        <v>19</v>
      </c>
      <c r="N160" s="183" t="s">
        <v>41</v>
      </c>
      <c r="O160" s="66"/>
      <c r="P160" s="184">
        <f>O160*H160</f>
        <v>0</v>
      </c>
      <c r="Q160" s="184">
        <v>0</v>
      </c>
      <c r="R160" s="184">
        <f>Q160*H160</f>
        <v>0</v>
      </c>
      <c r="S160" s="184">
        <v>0</v>
      </c>
      <c r="T160" s="185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86" t="s">
        <v>252</v>
      </c>
      <c r="AT160" s="186" t="s">
        <v>136</v>
      </c>
      <c r="AU160" s="186" t="s">
        <v>80</v>
      </c>
      <c r="AY160" s="19" t="s">
        <v>133</v>
      </c>
      <c r="BE160" s="187">
        <f>IF(N160="základní",J160,0)</f>
        <v>1000</v>
      </c>
      <c r="BF160" s="187">
        <f>IF(N160="snížená",J160,0)</f>
        <v>0</v>
      </c>
      <c r="BG160" s="187">
        <f>IF(N160="zákl. přenesená",J160,0)</f>
        <v>0</v>
      </c>
      <c r="BH160" s="187">
        <f>IF(N160="sníž. přenesená",J160,0)</f>
        <v>0</v>
      </c>
      <c r="BI160" s="187">
        <f>IF(N160="nulová",J160,0)</f>
        <v>0</v>
      </c>
      <c r="BJ160" s="19" t="s">
        <v>78</v>
      </c>
      <c r="BK160" s="187">
        <f>ROUND(I160*H160,2)</f>
        <v>1000</v>
      </c>
      <c r="BL160" s="19" t="s">
        <v>252</v>
      </c>
      <c r="BM160" s="186" t="s">
        <v>1383</v>
      </c>
    </row>
    <row r="161" spans="1:65" s="2" customFormat="1" ht="19.2">
      <c r="A161" s="36"/>
      <c r="B161" s="37"/>
      <c r="C161" s="38"/>
      <c r="D161" s="188" t="s">
        <v>143</v>
      </c>
      <c r="E161" s="38"/>
      <c r="F161" s="189" t="s">
        <v>1384</v>
      </c>
      <c r="G161" s="38"/>
      <c r="H161" s="38"/>
      <c r="I161" s="190"/>
      <c r="J161" s="38"/>
      <c r="K161" s="38"/>
      <c r="L161" s="41"/>
      <c r="M161" s="191"/>
      <c r="N161" s="192"/>
      <c r="O161" s="66"/>
      <c r="P161" s="66"/>
      <c r="Q161" s="66"/>
      <c r="R161" s="66"/>
      <c r="S161" s="66"/>
      <c r="T161" s="67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9" t="s">
        <v>143</v>
      </c>
      <c r="AU161" s="19" t="s">
        <v>80</v>
      </c>
    </row>
    <row r="162" spans="1:65" s="2" customFormat="1" ht="16.5" customHeight="1">
      <c r="A162" s="36"/>
      <c r="B162" s="37"/>
      <c r="C162" s="175" t="s">
        <v>572</v>
      </c>
      <c r="D162" s="175" t="s">
        <v>136</v>
      </c>
      <c r="E162" s="176" t="s">
        <v>1385</v>
      </c>
      <c r="F162" s="177" t="s">
        <v>1386</v>
      </c>
      <c r="G162" s="178" t="s">
        <v>554</v>
      </c>
      <c r="H162" s="179">
        <v>1</v>
      </c>
      <c r="I162" s="180">
        <v>1000</v>
      </c>
      <c r="J162" s="181">
        <f>ROUND(I162*H162,2)</f>
        <v>1000</v>
      </c>
      <c r="K162" s="177" t="s">
        <v>19</v>
      </c>
      <c r="L162" s="41"/>
      <c r="M162" s="182" t="s">
        <v>19</v>
      </c>
      <c r="N162" s="183" t="s">
        <v>41</v>
      </c>
      <c r="O162" s="66"/>
      <c r="P162" s="184">
        <f>O162*H162</f>
        <v>0</v>
      </c>
      <c r="Q162" s="184">
        <v>0</v>
      </c>
      <c r="R162" s="184">
        <f>Q162*H162</f>
        <v>0</v>
      </c>
      <c r="S162" s="184">
        <v>0</v>
      </c>
      <c r="T162" s="185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86" t="s">
        <v>252</v>
      </c>
      <c r="AT162" s="186" t="s">
        <v>136</v>
      </c>
      <c r="AU162" s="186" t="s">
        <v>80</v>
      </c>
      <c r="AY162" s="19" t="s">
        <v>133</v>
      </c>
      <c r="BE162" s="187">
        <f>IF(N162="základní",J162,0)</f>
        <v>1000</v>
      </c>
      <c r="BF162" s="187">
        <f>IF(N162="snížená",J162,0)</f>
        <v>0</v>
      </c>
      <c r="BG162" s="187">
        <f>IF(N162="zákl. přenesená",J162,0)</f>
        <v>0</v>
      </c>
      <c r="BH162" s="187">
        <f>IF(N162="sníž. přenesená",J162,0)</f>
        <v>0</v>
      </c>
      <c r="BI162" s="187">
        <f>IF(N162="nulová",J162,0)</f>
        <v>0</v>
      </c>
      <c r="BJ162" s="19" t="s">
        <v>78</v>
      </c>
      <c r="BK162" s="187">
        <f>ROUND(I162*H162,2)</f>
        <v>1000</v>
      </c>
      <c r="BL162" s="19" t="s">
        <v>252</v>
      </c>
      <c r="BM162" s="186" t="s">
        <v>1387</v>
      </c>
    </row>
    <row r="163" spans="1:65" s="2" customFormat="1">
      <c r="A163" s="36"/>
      <c r="B163" s="37"/>
      <c r="C163" s="38"/>
      <c r="D163" s="188" t="s">
        <v>143</v>
      </c>
      <c r="E163" s="38"/>
      <c r="F163" s="189" t="s">
        <v>1386</v>
      </c>
      <c r="G163" s="38"/>
      <c r="H163" s="38"/>
      <c r="I163" s="190"/>
      <c r="J163" s="38"/>
      <c r="K163" s="38"/>
      <c r="L163" s="41"/>
      <c r="M163" s="241"/>
      <c r="N163" s="242"/>
      <c r="O163" s="243"/>
      <c r="P163" s="243"/>
      <c r="Q163" s="243"/>
      <c r="R163" s="243"/>
      <c r="S163" s="243"/>
      <c r="T163" s="244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9" t="s">
        <v>143</v>
      </c>
      <c r="AU163" s="19" t="s">
        <v>80</v>
      </c>
    </row>
    <row r="164" spans="1:65" s="2" customFormat="1" ht="6.9" customHeight="1">
      <c r="A164" s="36"/>
      <c r="B164" s="49"/>
      <c r="C164" s="50"/>
      <c r="D164" s="50"/>
      <c r="E164" s="50"/>
      <c r="F164" s="50"/>
      <c r="G164" s="50"/>
      <c r="H164" s="50"/>
      <c r="I164" s="50"/>
      <c r="J164" s="50"/>
      <c r="K164" s="50"/>
      <c r="L164" s="41"/>
      <c r="M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</row>
  </sheetData>
  <sheetProtection algorithmName="SHA-512" hashValue="yD1tBGu4YLvCU7H1/XzbLzKQJpi/wd+lI6d++YDjNQEZSbO12AWqVAWsIhmAklt6wC33MkdFtbeJkXSh6/MpHQ==" saltValue="AslfXT0uvuF04M99rX8jGPRFvKTczrxUs8Q0DRkqE7kOSuw4Eb/yOo37NqMc39pAoiPZFIBcs2Q8uUdi/GyWUA==" spinCount="100000" sheet="1" objects="1" scenarios="1" formatColumns="0" formatRows="0" autoFilter="0"/>
  <autoFilter ref="C80:K163" xr:uid="{00000000-0009-0000-0000-000007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108"/>
  <sheetViews>
    <sheetView showGridLines="0" topLeftCell="A77" workbookViewId="0">
      <selection activeCell="X104" sqref="X104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9" t="s">
        <v>102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80</v>
      </c>
    </row>
    <row r="4" spans="1:46" s="1" customFormat="1" ht="24.9" customHeight="1">
      <c r="B4" s="22"/>
      <c r="D4" s="105" t="s">
        <v>103</v>
      </c>
      <c r="L4" s="22"/>
      <c r="M4" s="106" t="s">
        <v>10</v>
      </c>
      <c r="AT4" s="19" t="s">
        <v>4</v>
      </c>
    </row>
    <row r="5" spans="1:46" s="1" customFormat="1" ht="6.9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81" t="str">
        <f>'Rekapitulace stavby'!K6</f>
        <v>Rekonstrukce školní jídelny - výdejny - Gymnázium Polička</v>
      </c>
      <c r="F7" s="382"/>
      <c r="G7" s="382"/>
      <c r="H7" s="382"/>
      <c r="L7" s="22"/>
    </row>
    <row r="8" spans="1:46" s="2" customFormat="1" ht="12" customHeight="1">
      <c r="A8" s="36"/>
      <c r="B8" s="41"/>
      <c r="C8" s="36"/>
      <c r="D8" s="107" t="s">
        <v>104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3" t="s">
        <v>1388</v>
      </c>
      <c r="F9" s="384"/>
      <c r="G9" s="384"/>
      <c r="H9" s="384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>
        <f>'Rekapitulace stavby'!AN8</f>
        <v>45947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8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24</v>
      </c>
      <c r="E14" s="36"/>
      <c r="F14" s="36"/>
      <c r="G14" s="36"/>
      <c r="H14" s="36"/>
      <c r="I14" s="107" t="s">
        <v>25</v>
      </c>
      <c r="J14" s="109" t="s">
        <v>19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26</v>
      </c>
      <c r="F15" s="36"/>
      <c r="G15" s="36"/>
      <c r="H15" s="36"/>
      <c r="I15" s="107" t="s">
        <v>27</v>
      </c>
      <c r="J15" s="109" t="s">
        <v>19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28</v>
      </c>
      <c r="E17" s="36"/>
      <c r="F17" s="36"/>
      <c r="G17" s="36"/>
      <c r="H17" s="36"/>
      <c r="I17" s="107" t="s">
        <v>25</v>
      </c>
      <c r="J17" s="32" t="str">
        <f>'Rekapitulace stavby'!AN13</f>
        <v>06544754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5" t="str">
        <f>'Rekapitulace stavby'!E14</f>
        <v xml:space="preserve">TSM Design s.r.o. , Srnská 46, Hlinsko 539 01 </v>
      </c>
      <c r="F18" s="386"/>
      <c r="G18" s="386"/>
      <c r="H18" s="386"/>
      <c r="I18" s="107" t="s">
        <v>27</v>
      </c>
      <c r="J18" s="32" t="str">
        <f>'Rekapitulace stavby'!AN14</f>
        <v>CZ06544754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29</v>
      </c>
      <c r="E20" s="36"/>
      <c r="F20" s="36"/>
      <c r="G20" s="36"/>
      <c r="H20" s="36"/>
      <c r="I20" s="107" t="s">
        <v>25</v>
      </c>
      <c r="J20" s="109" t="s">
        <v>19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30</v>
      </c>
      <c r="F21" s="36"/>
      <c r="G21" s="36"/>
      <c r="H21" s="36"/>
      <c r="I21" s="107" t="s">
        <v>27</v>
      </c>
      <c r="J21" s="109" t="s">
        <v>19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32</v>
      </c>
      <c r="E23" s="36"/>
      <c r="F23" s="36"/>
      <c r="G23" s="36"/>
      <c r="H23" s="36"/>
      <c r="I23" s="107" t="s">
        <v>25</v>
      </c>
      <c r="J23" s="109" t="str">
        <f>IF('Rekapitulace stavby'!AN19="","",'Rekapitulace stavby'!AN19)</f>
        <v/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tr">
        <f>IF('Rekapitulace stavby'!E20="","",'Rekapitulace stavby'!E20)</f>
        <v xml:space="preserve"> </v>
      </c>
      <c r="F24" s="36"/>
      <c r="G24" s="36"/>
      <c r="H24" s="36"/>
      <c r="I24" s="107" t="s">
        <v>27</v>
      </c>
      <c r="J24" s="109" t="str">
        <f>IF('Rekapitulace stavby'!AN20="","",'Rekapitulace stavby'!AN20)</f>
        <v/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34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7" t="s">
        <v>19</v>
      </c>
      <c r="F27" s="387"/>
      <c r="G27" s="387"/>
      <c r="H27" s="387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36</v>
      </c>
      <c r="E30" s="36"/>
      <c r="F30" s="36"/>
      <c r="G30" s="36"/>
      <c r="H30" s="36"/>
      <c r="I30" s="36"/>
      <c r="J30" s="116">
        <f>ROUND(J85, 2)</f>
        <v>9000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7" t="s">
        <v>38</v>
      </c>
      <c r="G32" s="36"/>
      <c r="H32" s="36"/>
      <c r="I32" s="117" t="s">
        <v>37</v>
      </c>
      <c r="J32" s="117" t="s">
        <v>39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18" t="s">
        <v>40</v>
      </c>
      <c r="E33" s="107" t="s">
        <v>41</v>
      </c>
      <c r="F33" s="119">
        <f>ROUND((SUM(BE85:BE107)),  2)</f>
        <v>9000</v>
      </c>
      <c r="G33" s="36"/>
      <c r="H33" s="36"/>
      <c r="I33" s="120">
        <v>0.21</v>
      </c>
      <c r="J33" s="119">
        <f>ROUND(((SUM(BE85:BE107))*I33),  2)</f>
        <v>1890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07" t="s">
        <v>42</v>
      </c>
      <c r="F34" s="119">
        <f>ROUND((SUM(BF85:BF107)),  2)</f>
        <v>0</v>
      </c>
      <c r="G34" s="36"/>
      <c r="H34" s="36"/>
      <c r="I34" s="120">
        <v>0.12</v>
      </c>
      <c r="J34" s="119">
        <f>ROUND(((SUM(BF85:BF107))*I34),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07" t="s">
        <v>43</v>
      </c>
      <c r="F35" s="119">
        <f>ROUND((SUM(BG85:BG107)),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07" t="s">
        <v>44</v>
      </c>
      <c r="F36" s="119">
        <f>ROUND((SUM(BH85:BH107)),  2)</f>
        <v>0</v>
      </c>
      <c r="G36" s="36"/>
      <c r="H36" s="36"/>
      <c r="I36" s="120">
        <v>0.12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7" t="s">
        <v>45</v>
      </c>
      <c r="F37" s="119">
        <f>ROUND((SUM(BI85:BI107)),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46</v>
      </c>
      <c r="E39" s="123"/>
      <c r="F39" s="123"/>
      <c r="G39" s="124" t="s">
        <v>47</v>
      </c>
      <c r="H39" s="125" t="s">
        <v>48</v>
      </c>
      <c r="I39" s="123"/>
      <c r="J39" s="126">
        <f>SUM(J30:J37)</f>
        <v>10890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" customHeight="1">
      <c r="A45" s="36"/>
      <c r="B45" s="37"/>
      <c r="C45" s="25" t="s">
        <v>106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9" t="str">
        <f>E7</f>
        <v>Rekonstrukce školní jídelny - výdejny - Gymnázium Polička</v>
      </c>
      <c r="F48" s="380"/>
      <c r="G48" s="380"/>
      <c r="H48" s="380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104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0" t="str">
        <f>E9</f>
        <v>SO 02 - VRN</v>
      </c>
      <c r="F50" s="378"/>
      <c r="G50" s="378"/>
      <c r="H50" s="378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Polička</v>
      </c>
      <c r="G52" s="38"/>
      <c r="H52" s="38"/>
      <c r="I52" s="31" t="s">
        <v>23</v>
      </c>
      <c r="J52" s="61">
        <f>IF(J12="","",J12)</f>
        <v>45947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40.049999999999997" customHeight="1">
      <c r="A54" s="36"/>
      <c r="B54" s="37"/>
      <c r="C54" s="31" t="s">
        <v>24</v>
      </c>
      <c r="D54" s="38"/>
      <c r="E54" s="38"/>
      <c r="F54" s="29" t="str">
        <f>E15</f>
        <v>Gymnázium Polička, nábř.Svobody 306,572 01 Polička</v>
      </c>
      <c r="G54" s="38"/>
      <c r="H54" s="38"/>
      <c r="I54" s="31" t="s">
        <v>29</v>
      </c>
      <c r="J54" s="34" t="str">
        <f>E21</f>
        <v xml:space="preserve">KALVODA &amp; KOSNAR ARCHITEKTI 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15" customHeight="1">
      <c r="A55" s="36"/>
      <c r="B55" s="37"/>
      <c r="C55" s="31" t="s">
        <v>28</v>
      </c>
      <c r="D55" s="38"/>
      <c r="E55" s="38"/>
      <c r="F55" s="29" t="str">
        <f>IF(E18="","",E18)</f>
        <v xml:space="preserve">TSM Design s.r.o. , Srnská 46, Hlinsko 539 01 </v>
      </c>
      <c r="G55" s="38"/>
      <c r="H55" s="38"/>
      <c r="I55" s="31" t="s">
        <v>32</v>
      </c>
      <c r="J55" s="34" t="str">
        <f>E24</f>
        <v xml:space="preserve"> 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107</v>
      </c>
      <c r="D57" s="133"/>
      <c r="E57" s="133"/>
      <c r="F57" s="133"/>
      <c r="G57" s="133"/>
      <c r="H57" s="133"/>
      <c r="I57" s="133"/>
      <c r="J57" s="134" t="s">
        <v>108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8" customHeight="1">
      <c r="A59" s="36"/>
      <c r="B59" s="37"/>
      <c r="C59" s="135" t="s">
        <v>68</v>
      </c>
      <c r="D59" s="38"/>
      <c r="E59" s="38"/>
      <c r="F59" s="38"/>
      <c r="G59" s="38"/>
      <c r="H59" s="38"/>
      <c r="I59" s="38"/>
      <c r="J59" s="79">
        <f>J85</f>
        <v>9000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109</v>
      </c>
    </row>
    <row r="60" spans="1:47" s="9" customFormat="1" ht="24.9" customHeight="1">
      <c r="B60" s="136"/>
      <c r="C60" s="137"/>
      <c r="D60" s="138" t="s">
        <v>1389</v>
      </c>
      <c r="E60" s="139"/>
      <c r="F60" s="139"/>
      <c r="G60" s="139"/>
      <c r="H60" s="139"/>
      <c r="I60" s="139"/>
      <c r="J60" s="140">
        <f>J86</f>
        <v>9000</v>
      </c>
      <c r="K60" s="137"/>
      <c r="L60" s="141"/>
    </row>
    <row r="61" spans="1:47" s="10" customFormat="1" ht="19.95" customHeight="1">
      <c r="B61" s="142"/>
      <c r="C61" s="143"/>
      <c r="D61" s="144" t="s">
        <v>1390</v>
      </c>
      <c r="E61" s="145"/>
      <c r="F61" s="145"/>
      <c r="G61" s="145"/>
      <c r="H61" s="145"/>
      <c r="I61" s="145"/>
      <c r="J61" s="146">
        <f>J87</f>
        <v>1000</v>
      </c>
      <c r="K61" s="143"/>
      <c r="L61" s="147"/>
    </row>
    <row r="62" spans="1:47" s="10" customFormat="1" ht="19.95" customHeight="1">
      <c r="B62" s="142"/>
      <c r="C62" s="143"/>
      <c r="D62" s="144" t="s">
        <v>1391</v>
      </c>
      <c r="E62" s="145"/>
      <c r="F62" s="145"/>
      <c r="G62" s="145"/>
      <c r="H62" s="145"/>
      <c r="I62" s="145"/>
      <c r="J62" s="146">
        <f>J91</f>
        <v>5000</v>
      </c>
      <c r="K62" s="143"/>
      <c r="L62" s="147"/>
    </row>
    <row r="63" spans="1:47" s="10" customFormat="1" ht="19.95" customHeight="1">
      <c r="B63" s="142"/>
      <c r="C63" s="143"/>
      <c r="D63" s="144" t="s">
        <v>1392</v>
      </c>
      <c r="E63" s="145"/>
      <c r="F63" s="145"/>
      <c r="G63" s="145"/>
      <c r="H63" s="145"/>
      <c r="I63" s="145"/>
      <c r="J63" s="146">
        <f>J95</f>
        <v>1000</v>
      </c>
      <c r="K63" s="143"/>
      <c r="L63" s="147"/>
    </row>
    <row r="64" spans="1:47" s="10" customFormat="1" ht="19.95" customHeight="1">
      <c r="B64" s="142"/>
      <c r="C64" s="143"/>
      <c r="D64" s="144" t="s">
        <v>1393</v>
      </c>
      <c r="E64" s="145"/>
      <c r="F64" s="145"/>
      <c r="G64" s="145"/>
      <c r="H64" s="145"/>
      <c r="I64" s="145"/>
      <c r="J64" s="146">
        <f>J99</f>
        <v>1000</v>
      </c>
      <c r="K64" s="143"/>
      <c r="L64" s="147"/>
    </row>
    <row r="65" spans="1:31" s="10" customFormat="1" ht="19.95" customHeight="1">
      <c r="B65" s="142"/>
      <c r="C65" s="143"/>
      <c r="D65" s="144" t="s">
        <v>1394</v>
      </c>
      <c r="E65" s="145"/>
      <c r="F65" s="145"/>
      <c r="G65" s="145"/>
      <c r="H65" s="145"/>
      <c r="I65" s="145"/>
      <c r="J65" s="146">
        <f>J103</f>
        <v>1000</v>
      </c>
      <c r="K65" s="143"/>
      <c r="L65" s="147"/>
    </row>
    <row r="66" spans="1:31" s="2" customFormat="1" ht="21.7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08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31" s="2" customFormat="1" ht="6.9" customHeight="1">
      <c r="A67" s="36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pans="1:31" s="2" customFormat="1" ht="6.9" customHeight="1">
      <c r="A71" s="36"/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24.9" customHeight="1">
      <c r="A72" s="36"/>
      <c r="B72" s="37"/>
      <c r="C72" s="25" t="s">
        <v>118</v>
      </c>
      <c r="D72" s="38"/>
      <c r="E72" s="38"/>
      <c r="F72" s="38"/>
      <c r="G72" s="38"/>
      <c r="H72" s="38"/>
      <c r="I72" s="38"/>
      <c r="J72" s="38"/>
      <c r="K72" s="38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>
      <c r="A74" s="36"/>
      <c r="B74" s="37"/>
      <c r="C74" s="31" t="s">
        <v>16</v>
      </c>
      <c r="D74" s="38"/>
      <c r="E74" s="38"/>
      <c r="F74" s="38"/>
      <c r="G74" s="38"/>
      <c r="H74" s="3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>
      <c r="A75" s="36"/>
      <c r="B75" s="37"/>
      <c r="C75" s="38"/>
      <c r="D75" s="38"/>
      <c r="E75" s="379" t="str">
        <f>E7</f>
        <v>Rekonstrukce školní jídelny - výdejny - Gymnázium Polička</v>
      </c>
      <c r="F75" s="380"/>
      <c r="G75" s="380"/>
      <c r="H75" s="380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104</v>
      </c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360" t="str">
        <f>E9</f>
        <v>SO 02 - VRN</v>
      </c>
      <c r="F77" s="378"/>
      <c r="G77" s="378"/>
      <c r="H77" s="378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21</v>
      </c>
      <c r="D79" s="38"/>
      <c r="E79" s="38"/>
      <c r="F79" s="29" t="str">
        <f>F12</f>
        <v>Polička</v>
      </c>
      <c r="G79" s="38"/>
      <c r="H79" s="38"/>
      <c r="I79" s="31" t="s">
        <v>23</v>
      </c>
      <c r="J79" s="61">
        <f>IF(J12="","",J12)</f>
        <v>45947</v>
      </c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40.049999999999997" customHeight="1">
      <c r="A81" s="36"/>
      <c r="B81" s="37"/>
      <c r="C81" s="31" t="s">
        <v>24</v>
      </c>
      <c r="D81" s="38"/>
      <c r="E81" s="38"/>
      <c r="F81" s="29" t="str">
        <f>E15</f>
        <v>Gymnázium Polička, nábř.Svobody 306,572 01 Polička</v>
      </c>
      <c r="G81" s="38"/>
      <c r="H81" s="38"/>
      <c r="I81" s="31" t="s">
        <v>29</v>
      </c>
      <c r="J81" s="34" t="str">
        <f>E21</f>
        <v xml:space="preserve">KALVODA &amp; KOSNAR ARCHITEKTI </v>
      </c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5.15" customHeight="1">
      <c r="A82" s="36"/>
      <c r="B82" s="37"/>
      <c r="C82" s="31" t="s">
        <v>28</v>
      </c>
      <c r="D82" s="38"/>
      <c r="E82" s="38"/>
      <c r="F82" s="29" t="str">
        <f>IF(E18="","",E18)</f>
        <v xml:space="preserve">TSM Design s.r.o. , Srnská 46, Hlinsko 539 01 </v>
      </c>
      <c r="G82" s="38"/>
      <c r="H82" s="38"/>
      <c r="I82" s="31" t="s">
        <v>32</v>
      </c>
      <c r="J82" s="34" t="str">
        <f>E24</f>
        <v xml:space="preserve"> </v>
      </c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0.3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11" customFormat="1" ht="29.25" customHeight="1">
      <c r="A84" s="148"/>
      <c r="B84" s="149"/>
      <c r="C84" s="150" t="s">
        <v>119</v>
      </c>
      <c r="D84" s="151" t="s">
        <v>55</v>
      </c>
      <c r="E84" s="151" t="s">
        <v>51</v>
      </c>
      <c r="F84" s="151" t="s">
        <v>52</v>
      </c>
      <c r="G84" s="151" t="s">
        <v>120</v>
      </c>
      <c r="H84" s="151" t="s">
        <v>121</v>
      </c>
      <c r="I84" s="151" t="s">
        <v>122</v>
      </c>
      <c r="J84" s="151" t="s">
        <v>108</v>
      </c>
      <c r="K84" s="152" t="s">
        <v>123</v>
      </c>
      <c r="L84" s="153"/>
      <c r="M84" s="70" t="s">
        <v>19</v>
      </c>
      <c r="N84" s="71" t="s">
        <v>40</v>
      </c>
      <c r="O84" s="71" t="s">
        <v>124</v>
      </c>
      <c r="P84" s="71" t="s">
        <v>125</v>
      </c>
      <c r="Q84" s="71" t="s">
        <v>126</v>
      </c>
      <c r="R84" s="71" t="s">
        <v>127</v>
      </c>
      <c r="S84" s="71" t="s">
        <v>128</v>
      </c>
      <c r="T84" s="72" t="s">
        <v>129</v>
      </c>
      <c r="U84" s="148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</row>
    <row r="85" spans="1:65" s="2" customFormat="1" ht="22.8" customHeight="1">
      <c r="A85" s="36"/>
      <c r="B85" s="37"/>
      <c r="C85" s="77" t="s">
        <v>130</v>
      </c>
      <c r="D85" s="38"/>
      <c r="E85" s="38"/>
      <c r="F85" s="38"/>
      <c r="G85" s="38"/>
      <c r="H85" s="38"/>
      <c r="I85" s="38"/>
      <c r="J85" s="154">
        <f>BK85</f>
        <v>9000</v>
      </c>
      <c r="K85" s="38"/>
      <c r="L85" s="41"/>
      <c r="M85" s="73"/>
      <c r="N85" s="155"/>
      <c r="O85" s="74"/>
      <c r="P85" s="156">
        <f>P86</f>
        <v>0</v>
      </c>
      <c r="Q85" s="74"/>
      <c r="R85" s="156">
        <f>R86</f>
        <v>0</v>
      </c>
      <c r="S85" s="74"/>
      <c r="T85" s="157">
        <f>T86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9" t="s">
        <v>69</v>
      </c>
      <c r="AU85" s="19" t="s">
        <v>109</v>
      </c>
      <c r="BK85" s="158">
        <f>BK86</f>
        <v>9000</v>
      </c>
    </row>
    <row r="86" spans="1:65" s="12" customFormat="1" ht="25.95" customHeight="1">
      <c r="B86" s="159"/>
      <c r="C86" s="160"/>
      <c r="D86" s="161" t="s">
        <v>69</v>
      </c>
      <c r="E86" s="162" t="s">
        <v>100</v>
      </c>
      <c r="F86" s="162" t="s">
        <v>1395</v>
      </c>
      <c r="G86" s="160"/>
      <c r="H86" s="160"/>
      <c r="I86" s="163"/>
      <c r="J86" s="164">
        <f>BK86</f>
        <v>9000</v>
      </c>
      <c r="K86" s="160"/>
      <c r="L86" s="165"/>
      <c r="M86" s="166"/>
      <c r="N86" s="167"/>
      <c r="O86" s="167"/>
      <c r="P86" s="168">
        <f>P87+P91+P95+P99+P103</f>
        <v>0</v>
      </c>
      <c r="Q86" s="167"/>
      <c r="R86" s="168">
        <f>R87+R91+R95+R99+R103</f>
        <v>0</v>
      </c>
      <c r="S86" s="167"/>
      <c r="T86" s="169">
        <f>T87+T91+T95+T99+T103</f>
        <v>0</v>
      </c>
      <c r="AR86" s="170" t="s">
        <v>172</v>
      </c>
      <c r="AT86" s="171" t="s">
        <v>69</v>
      </c>
      <c r="AU86" s="171" t="s">
        <v>70</v>
      </c>
      <c r="AY86" s="170" t="s">
        <v>133</v>
      </c>
      <c r="BK86" s="172">
        <f>BK87+BK91+BK95+BK99+BK103</f>
        <v>9000</v>
      </c>
    </row>
    <row r="87" spans="1:65" s="12" customFormat="1" ht="22.8" customHeight="1">
      <c r="B87" s="159"/>
      <c r="C87" s="160"/>
      <c r="D87" s="161" t="s">
        <v>69</v>
      </c>
      <c r="E87" s="173" t="s">
        <v>1396</v>
      </c>
      <c r="F87" s="173" t="s">
        <v>1397</v>
      </c>
      <c r="G87" s="160"/>
      <c r="H87" s="160"/>
      <c r="I87" s="163"/>
      <c r="J87" s="174">
        <f>BK87</f>
        <v>1000</v>
      </c>
      <c r="K87" s="160"/>
      <c r="L87" s="165"/>
      <c r="M87" s="166"/>
      <c r="N87" s="167"/>
      <c r="O87" s="167"/>
      <c r="P87" s="168">
        <f>SUM(P88:P90)</f>
        <v>0</v>
      </c>
      <c r="Q87" s="167"/>
      <c r="R87" s="168">
        <f>SUM(R88:R90)</f>
        <v>0</v>
      </c>
      <c r="S87" s="167"/>
      <c r="T87" s="169">
        <f>SUM(T88:T90)</f>
        <v>0</v>
      </c>
      <c r="AR87" s="170" t="s">
        <v>172</v>
      </c>
      <c r="AT87" s="171" t="s">
        <v>69</v>
      </c>
      <c r="AU87" s="171" t="s">
        <v>78</v>
      </c>
      <c r="AY87" s="170" t="s">
        <v>133</v>
      </c>
      <c r="BK87" s="172">
        <f>SUM(BK88:BK90)</f>
        <v>1000</v>
      </c>
    </row>
    <row r="88" spans="1:65" s="2" customFormat="1" ht="16.5" customHeight="1">
      <c r="A88" s="36"/>
      <c r="B88" s="37"/>
      <c r="C88" s="175" t="s">
        <v>78</v>
      </c>
      <c r="D88" s="175" t="s">
        <v>136</v>
      </c>
      <c r="E88" s="176" t="s">
        <v>1398</v>
      </c>
      <c r="F88" s="177" t="s">
        <v>1399</v>
      </c>
      <c r="G88" s="178" t="s">
        <v>1400</v>
      </c>
      <c r="H88" s="179">
        <v>1</v>
      </c>
      <c r="I88" s="180">
        <v>1000</v>
      </c>
      <c r="J88" s="181">
        <f>ROUND(I88*H88,2)</f>
        <v>1000</v>
      </c>
      <c r="K88" s="177" t="s">
        <v>140</v>
      </c>
      <c r="L88" s="41"/>
      <c r="M88" s="182" t="s">
        <v>19</v>
      </c>
      <c r="N88" s="183" t="s">
        <v>41</v>
      </c>
      <c r="O88" s="66"/>
      <c r="P88" s="184">
        <f>O88*H88</f>
        <v>0</v>
      </c>
      <c r="Q88" s="184">
        <v>0</v>
      </c>
      <c r="R88" s="184">
        <f>Q88*H88</f>
        <v>0</v>
      </c>
      <c r="S88" s="184">
        <v>0</v>
      </c>
      <c r="T88" s="185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86" t="s">
        <v>1401</v>
      </c>
      <c r="AT88" s="186" t="s">
        <v>136</v>
      </c>
      <c r="AU88" s="186" t="s">
        <v>80</v>
      </c>
      <c r="AY88" s="19" t="s">
        <v>133</v>
      </c>
      <c r="BE88" s="187">
        <f>IF(N88="základní",J88,0)</f>
        <v>1000</v>
      </c>
      <c r="BF88" s="187">
        <f>IF(N88="snížená",J88,0)</f>
        <v>0</v>
      </c>
      <c r="BG88" s="187">
        <f>IF(N88="zákl. přenesená",J88,0)</f>
        <v>0</v>
      </c>
      <c r="BH88" s="187">
        <f>IF(N88="sníž. přenesená",J88,0)</f>
        <v>0</v>
      </c>
      <c r="BI88" s="187">
        <f>IF(N88="nulová",J88,0)</f>
        <v>0</v>
      </c>
      <c r="BJ88" s="19" t="s">
        <v>78</v>
      </c>
      <c r="BK88" s="187">
        <f>ROUND(I88*H88,2)</f>
        <v>1000</v>
      </c>
      <c r="BL88" s="19" t="s">
        <v>1401</v>
      </c>
      <c r="BM88" s="186" t="s">
        <v>1402</v>
      </c>
    </row>
    <row r="89" spans="1:65" s="2" customFormat="1">
      <c r="A89" s="36"/>
      <c r="B89" s="37"/>
      <c r="C89" s="38"/>
      <c r="D89" s="188" t="s">
        <v>143</v>
      </c>
      <c r="E89" s="38"/>
      <c r="F89" s="189" t="s">
        <v>1399</v>
      </c>
      <c r="G89" s="38"/>
      <c r="H89" s="38"/>
      <c r="I89" s="190"/>
      <c r="J89" s="38"/>
      <c r="K89" s="38"/>
      <c r="L89" s="41"/>
      <c r="M89" s="191"/>
      <c r="N89" s="192"/>
      <c r="O89" s="66"/>
      <c r="P89" s="66"/>
      <c r="Q89" s="66"/>
      <c r="R89" s="66"/>
      <c r="S89" s="66"/>
      <c r="T89" s="67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143</v>
      </c>
      <c r="AU89" s="19" t="s">
        <v>80</v>
      </c>
    </row>
    <row r="90" spans="1:65" s="2" customFormat="1">
      <c r="A90" s="36"/>
      <c r="B90" s="37"/>
      <c r="C90" s="38"/>
      <c r="D90" s="193" t="s">
        <v>145</v>
      </c>
      <c r="E90" s="38"/>
      <c r="F90" s="194" t="s">
        <v>1403</v>
      </c>
      <c r="G90" s="38"/>
      <c r="H90" s="38"/>
      <c r="I90" s="190"/>
      <c r="J90" s="38"/>
      <c r="K90" s="38"/>
      <c r="L90" s="41"/>
      <c r="M90" s="191"/>
      <c r="N90" s="192"/>
      <c r="O90" s="66"/>
      <c r="P90" s="66"/>
      <c r="Q90" s="66"/>
      <c r="R90" s="66"/>
      <c r="S90" s="66"/>
      <c r="T90" s="67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9" t="s">
        <v>145</v>
      </c>
      <c r="AU90" s="19" t="s">
        <v>80</v>
      </c>
    </row>
    <row r="91" spans="1:65" s="12" customFormat="1" ht="22.8" customHeight="1">
      <c r="B91" s="159"/>
      <c r="C91" s="160"/>
      <c r="D91" s="161" t="s">
        <v>69</v>
      </c>
      <c r="E91" s="173" t="s">
        <v>1404</v>
      </c>
      <c r="F91" s="173" t="s">
        <v>1405</v>
      </c>
      <c r="G91" s="160"/>
      <c r="H91" s="160"/>
      <c r="I91" s="163"/>
      <c r="J91" s="174">
        <f>BK91</f>
        <v>5000</v>
      </c>
      <c r="K91" s="160"/>
      <c r="L91" s="165"/>
      <c r="M91" s="166"/>
      <c r="N91" s="167"/>
      <c r="O91" s="167"/>
      <c r="P91" s="168">
        <f>SUM(P92:P94)</f>
        <v>0</v>
      </c>
      <c r="Q91" s="167"/>
      <c r="R91" s="168">
        <f>SUM(R92:R94)</f>
        <v>0</v>
      </c>
      <c r="S91" s="167"/>
      <c r="T91" s="169">
        <f>SUM(T92:T94)</f>
        <v>0</v>
      </c>
      <c r="AR91" s="170" t="s">
        <v>172</v>
      </c>
      <c r="AT91" s="171" t="s">
        <v>69</v>
      </c>
      <c r="AU91" s="171" t="s">
        <v>78</v>
      </c>
      <c r="AY91" s="170" t="s">
        <v>133</v>
      </c>
      <c r="BK91" s="172">
        <f>SUM(BK92:BK94)</f>
        <v>5000</v>
      </c>
    </row>
    <row r="92" spans="1:65" s="2" customFormat="1" ht="16.5" customHeight="1">
      <c r="A92" s="36"/>
      <c r="B92" s="37"/>
      <c r="C92" s="175" t="s">
        <v>80</v>
      </c>
      <c r="D92" s="175" t="s">
        <v>136</v>
      </c>
      <c r="E92" s="176" t="s">
        <v>1406</v>
      </c>
      <c r="F92" s="177" t="s">
        <v>1407</v>
      </c>
      <c r="G92" s="178" t="s">
        <v>1400</v>
      </c>
      <c r="H92" s="179">
        <v>1</v>
      </c>
      <c r="I92" s="180">
        <v>5000</v>
      </c>
      <c r="J92" s="181">
        <f>ROUND(I92*H92,2)</f>
        <v>5000</v>
      </c>
      <c r="K92" s="177" t="s">
        <v>140</v>
      </c>
      <c r="L92" s="41"/>
      <c r="M92" s="182" t="s">
        <v>19</v>
      </c>
      <c r="N92" s="183" t="s">
        <v>41</v>
      </c>
      <c r="O92" s="66"/>
      <c r="P92" s="184">
        <f>O92*H92</f>
        <v>0</v>
      </c>
      <c r="Q92" s="184">
        <v>0</v>
      </c>
      <c r="R92" s="184">
        <f>Q92*H92</f>
        <v>0</v>
      </c>
      <c r="S92" s="184">
        <v>0</v>
      </c>
      <c r="T92" s="185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6" t="s">
        <v>1401</v>
      </c>
      <c r="AT92" s="186" t="s">
        <v>136</v>
      </c>
      <c r="AU92" s="186" t="s">
        <v>80</v>
      </c>
      <c r="AY92" s="19" t="s">
        <v>133</v>
      </c>
      <c r="BE92" s="187">
        <f>IF(N92="základní",J92,0)</f>
        <v>5000</v>
      </c>
      <c r="BF92" s="187">
        <f>IF(N92="snížená",J92,0)</f>
        <v>0</v>
      </c>
      <c r="BG92" s="187">
        <f>IF(N92="zákl. přenesená",J92,0)</f>
        <v>0</v>
      </c>
      <c r="BH92" s="187">
        <f>IF(N92="sníž. přenesená",J92,0)</f>
        <v>0</v>
      </c>
      <c r="BI92" s="187">
        <f>IF(N92="nulová",J92,0)</f>
        <v>0</v>
      </c>
      <c r="BJ92" s="19" t="s">
        <v>78</v>
      </c>
      <c r="BK92" s="187">
        <f>ROUND(I92*H92,2)</f>
        <v>5000</v>
      </c>
      <c r="BL92" s="19" t="s">
        <v>1401</v>
      </c>
      <c r="BM92" s="186" t="s">
        <v>1408</v>
      </c>
    </row>
    <row r="93" spans="1:65" s="2" customFormat="1">
      <c r="A93" s="36"/>
      <c r="B93" s="37"/>
      <c r="C93" s="38"/>
      <c r="D93" s="188" t="s">
        <v>143</v>
      </c>
      <c r="E93" s="38"/>
      <c r="F93" s="189" t="s">
        <v>1407</v>
      </c>
      <c r="G93" s="38"/>
      <c r="H93" s="38"/>
      <c r="I93" s="190"/>
      <c r="J93" s="38"/>
      <c r="K93" s="38"/>
      <c r="L93" s="41"/>
      <c r="M93" s="191"/>
      <c r="N93" s="192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143</v>
      </c>
      <c r="AU93" s="19" t="s">
        <v>80</v>
      </c>
    </row>
    <row r="94" spans="1:65" s="2" customFormat="1">
      <c r="A94" s="36"/>
      <c r="B94" s="37"/>
      <c r="C94" s="38"/>
      <c r="D94" s="193" t="s">
        <v>145</v>
      </c>
      <c r="E94" s="38"/>
      <c r="F94" s="194" t="s">
        <v>1409</v>
      </c>
      <c r="G94" s="38"/>
      <c r="H94" s="38"/>
      <c r="I94" s="190"/>
      <c r="J94" s="38"/>
      <c r="K94" s="38"/>
      <c r="L94" s="41"/>
      <c r="M94" s="191"/>
      <c r="N94" s="192"/>
      <c r="O94" s="66"/>
      <c r="P94" s="66"/>
      <c r="Q94" s="66"/>
      <c r="R94" s="66"/>
      <c r="S94" s="66"/>
      <c r="T94" s="67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145</v>
      </c>
      <c r="AU94" s="19" t="s">
        <v>80</v>
      </c>
    </row>
    <row r="95" spans="1:65" s="12" customFormat="1" ht="22.8" customHeight="1">
      <c r="B95" s="159"/>
      <c r="C95" s="160"/>
      <c r="D95" s="161" t="s">
        <v>69</v>
      </c>
      <c r="E95" s="173" t="s">
        <v>1410</v>
      </c>
      <c r="F95" s="173" t="s">
        <v>1411</v>
      </c>
      <c r="G95" s="160"/>
      <c r="H95" s="160"/>
      <c r="I95" s="163"/>
      <c r="J95" s="174">
        <f>BK95</f>
        <v>1000</v>
      </c>
      <c r="K95" s="160"/>
      <c r="L95" s="165"/>
      <c r="M95" s="166"/>
      <c r="N95" s="167"/>
      <c r="O95" s="167"/>
      <c r="P95" s="168">
        <f>SUM(P96:P98)</f>
        <v>0</v>
      </c>
      <c r="Q95" s="167"/>
      <c r="R95" s="168">
        <f>SUM(R96:R98)</f>
        <v>0</v>
      </c>
      <c r="S95" s="167"/>
      <c r="T95" s="169">
        <f>SUM(T96:T98)</f>
        <v>0</v>
      </c>
      <c r="AR95" s="170" t="s">
        <v>172</v>
      </c>
      <c r="AT95" s="171" t="s">
        <v>69</v>
      </c>
      <c r="AU95" s="171" t="s">
        <v>78</v>
      </c>
      <c r="AY95" s="170" t="s">
        <v>133</v>
      </c>
      <c r="BK95" s="172">
        <f>SUM(BK96:BK98)</f>
        <v>1000</v>
      </c>
    </row>
    <row r="96" spans="1:65" s="2" customFormat="1" ht="16.5" customHeight="1">
      <c r="A96" s="36"/>
      <c r="B96" s="37"/>
      <c r="C96" s="175" t="s">
        <v>155</v>
      </c>
      <c r="D96" s="175" t="s">
        <v>136</v>
      </c>
      <c r="E96" s="176" t="s">
        <v>1412</v>
      </c>
      <c r="F96" s="177" t="s">
        <v>1413</v>
      </c>
      <c r="G96" s="178" t="s">
        <v>1400</v>
      </c>
      <c r="H96" s="179">
        <v>1</v>
      </c>
      <c r="I96" s="180">
        <v>1000</v>
      </c>
      <c r="J96" s="181">
        <f>ROUND(I96*H96,2)</f>
        <v>1000</v>
      </c>
      <c r="K96" s="177" t="s">
        <v>140</v>
      </c>
      <c r="L96" s="41"/>
      <c r="M96" s="182" t="s">
        <v>19</v>
      </c>
      <c r="N96" s="183" t="s">
        <v>41</v>
      </c>
      <c r="O96" s="66"/>
      <c r="P96" s="184">
        <f>O96*H96</f>
        <v>0</v>
      </c>
      <c r="Q96" s="184">
        <v>0</v>
      </c>
      <c r="R96" s="184">
        <f>Q96*H96</f>
        <v>0</v>
      </c>
      <c r="S96" s="184">
        <v>0</v>
      </c>
      <c r="T96" s="185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86" t="s">
        <v>1401</v>
      </c>
      <c r="AT96" s="186" t="s">
        <v>136</v>
      </c>
      <c r="AU96" s="186" t="s">
        <v>80</v>
      </c>
      <c r="AY96" s="19" t="s">
        <v>133</v>
      </c>
      <c r="BE96" s="187">
        <f>IF(N96="základní",J96,0)</f>
        <v>1000</v>
      </c>
      <c r="BF96" s="187">
        <f>IF(N96="snížená",J96,0)</f>
        <v>0</v>
      </c>
      <c r="BG96" s="187">
        <f>IF(N96="zákl. přenesená",J96,0)</f>
        <v>0</v>
      </c>
      <c r="BH96" s="187">
        <f>IF(N96="sníž. přenesená",J96,0)</f>
        <v>0</v>
      </c>
      <c r="BI96" s="187">
        <f>IF(N96="nulová",J96,0)</f>
        <v>0</v>
      </c>
      <c r="BJ96" s="19" t="s">
        <v>78</v>
      </c>
      <c r="BK96" s="187">
        <f>ROUND(I96*H96,2)</f>
        <v>1000</v>
      </c>
      <c r="BL96" s="19" t="s">
        <v>1401</v>
      </c>
      <c r="BM96" s="186" t="s">
        <v>1414</v>
      </c>
    </row>
    <row r="97" spans="1:65" s="2" customFormat="1">
      <c r="A97" s="36"/>
      <c r="B97" s="37"/>
      <c r="C97" s="38"/>
      <c r="D97" s="188" t="s">
        <v>143</v>
      </c>
      <c r="E97" s="38"/>
      <c r="F97" s="189" t="s">
        <v>1413</v>
      </c>
      <c r="G97" s="38"/>
      <c r="H97" s="38"/>
      <c r="I97" s="190"/>
      <c r="J97" s="38"/>
      <c r="K97" s="38"/>
      <c r="L97" s="41"/>
      <c r="M97" s="191"/>
      <c r="N97" s="192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143</v>
      </c>
      <c r="AU97" s="19" t="s">
        <v>80</v>
      </c>
    </row>
    <row r="98" spans="1:65" s="2" customFormat="1">
      <c r="A98" s="36"/>
      <c r="B98" s="37"/>
      <c r="C98" s="38"/>
      <c r="D98" s="193" t="s">
        <v>145</v>
      </c>
      <c r="E98" s="38"/>
      <c r="F98" s="194" t="s">
        <v>1415</v>
      </c>
      <c r="G98" s="38"/>
      <c r="H98" s="38"/>
      <c r="I98" s="190"/>
      <c r="J98" s="38"/>
      <c r="K98" s="38"/>
      <c r="L98" s="41"/>
      <c r="M98" s="191"/>
      <c r="N98" s="192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145</v>
      </c>
      <c r="AU98" s="19" t="s">
        <v>80</v>
      </c>
    </row>
    <row r="99" spans="1:65" s="12" customFormat="1" ht="22.8" customHeight="1">
      <c r="B99" s="159"/>
      <c r="C99" s="160"/>
      <c r="D99" s="161" t="s">
        <v>69</v>
      </c>
      <c r="E99" s="173" t="s">
        <v>1416</v>
      </c>
      <c r="F99" s="173" t="s">
        <v>1417</v>
      </c>
      <c r="G99" s="160"/>
      <c r="H99" s="160"/>
      <c r="I99" s="163"/>
      <c r="J99" s="174">
        <f>BK99</f>
        <v>1000</v>
      </c>
      <c r="K99" s="160"/>
      <c r="L99" s="165"/>
      <c r="M99" s="166"/>
      <c r="N99" s="167"/>
      <c r="O99" s="167"/>
      <c r="P99" s="168">
        <f>SUM(P100:P102)</f>
        <v>0</v>
      </c>
      <c r="Q99" s="167"/>
      <c r="R99" s="168">
        <f>SUM(R100:R102)</f>
        <v>0</v>
      </c>
      <c r="S99" s="167"/>
      <c r="T99" s="169">
        <f>SUM(T100:T102)</f>
        <v>0</v>
      </c>
      <c r="AR99" s="170" t="s">
        <v>172</v>
      </c>
      <c r="AT99" s="171" t="s">
        <v>69</v>
      </c>
      <c r="AU99" s="171" t="s">
        <v>78</v>
      </c>
      <c r="AY99" s="170" t="s">
        <v>133</v>
      </c>
      <c r="BK99" s="172">
        <f>SUM(BK100:BK102)</f>
        <v>1000</v>
      </c>
    </row>
    <row r="100" spans="1:65" s="2" customFormat="1" ht="16.5" customHeight="1">
      <c r="A100" s="36"/>
      <c r="B100" s="37"/>
      <c r="C100" s="175" t="s">
        <v>141</v>
      </c>
      <c r="D100" s="175" t="s">
        <v>136</v>
      </c>
      <c r="E100" s="176" t="s">
        <v>1418</v>
      </c>
      <c r="F100" s="177" t="s">
        <v>1419</v>
      </c>
      <c r="G100" s="178" t="s">
        <v>1400</v>
      </c>
      <c r="H100" s="179">
        <v>1</v>
      </c>
      <c r="I100" s="180">
        <v>1000</v>
      </c>
      <c r="J100" s="181">
        <f>ROUND(I100*H100,2)</f>
        <v>1000</v>
      </c>
      <c r="K100" s="177" t="s">
        <v>140</v>
      </c>
      <c r="L100" s="41"/>
      <c r="M100" s="182" t="s">
        <v>19</v>
      </c>
      <c r="N100" s="183" t="s">
        <v>41</v>
      </c>
      <c r="O100" s="66"/>
      <c r="P100" s="184">
        <f>O100*H100</f>
        <v>0</v>
      </c>
      <c r="Q100" s="184">
        <v>0</v>
      </c>
      <c r="R100" s="184">
        <f>Q100*H100</f>
        <v>0</v>
      </c>
      <c r="S100" s="184">
        <v>0</v>
      </c>
      <c r="T100" s="185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86" t="s">
        <v>1401</v>
      </c>
      <c r="AT100" s="186" t="s">
        <v>136</v>
      </c>
      <c r="AU100" s="186" t="s">
        <v>80</v>
      </c>
      <c r="AY100" s="19" t="s">
        <v>133</v>
      </c>
      <c r="BE100" s="187">
        <f>IF(N100="základní",J100,0)</f>
        <v>1000</v>
      </c>
      <c r="BF100" s="187">
        <f>IF(N100="snížená",J100,0)</f>
        <v>0</v>
      </c>
      <c r="BG100" s="187">
        <f>IF(N100="zákl. přenesená",J100,0)</f>
        <v>0</v>
      </c>
      <c r="BH100" s="187">
        <f>IF(N100="sníž. přenesená",J100,0)</f>
        <v>0</v>
      </c>
      <c r="BI100" s="187">
        <f>IF(N100="nulová",J100,0)</f>
        <v>0</v>
      </c>
      <c r="BJ100" s="19" t="s">
        <v>78</v>
      </c>
      <c r="BK100" s="187">
        <f>ROUND(I100*H100,2)</f>
        <v>1000</v>
      </c>
      <c r="BL100" s="19" t="s">
        <v>1401</v>
      </c>
      <c r="BM100" s="186" t="s">
        <v>1420</v>
      </c>
    </row>
    <row r="101" spans="1:65" s="2" customFormat="1">
      <c r="A101" s="36"/>
      <c r="B101" s="37"/>
      <c r="C101" s="38"/>
      <c r="D101" s="188" t="s">
        <v>143</v>
      </c>
      <c r="E101" s="38"/>
      <c r="F101" s="189" t="s">
        <v>1419</v>
      </c>
      <c r="G101" s="38"/>
      <c r="H101" s="38"/>
      <c r="I101" s="190"/>
      <c r="J101" s="38"/>
      <c r="K101" s="38"/>
      <c r="L101" s="41"/>
      <c r="M101" s="191"/>
      <c r="N101" s="192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143</v>
      </c>
      <c r="AU101" s="19" t="s">
        <v>80</v>
      </c>
    </row>
    <row r="102" spans="1:65" s="2" customFormat="1">
      <c r="A102" s="36"/>
      <c r="B102" s="37"/>
      <c r="C102" s="38"/>
      <c r="D102" s="193" t="s">
        <v>145</v>
      </c>
      <c r="E102" s="38"/>
      <c r="F102" s="194" t="s">
        <v>1421</v>
      </c>
      <c r="G102" s="38"/>
      <c r="H102" s="38"/>
      <c r="I102" s="190"/>
      <c r="J102" s="38"/>
      <c r="K102" s="38"/>
      <c r="L102" s="41"/>
      <c r="M102" s="191"/>
      <c r="N102" s="192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145</v>
      </c>
      <c r="AU102" s="19" t="s">
        <v>80</v>
      </c>
    </row>
    <row r="103" spans="1:65" s="12" customFormat="1" ht="22.8" customHeight="1">
      <c r="B103" s="159"/>
      <c r="C103" s="160"/>
      <c r="D103" s="161" t="s">
        <v>69</v>
      </c>
      <c r="E103" s="173" t="s">
        <v>1422</v>
      </c>
      <c r="F103" s="173" t="s">
        <v>1423</v>
      </c>
      <c r="G103" s="160"/>
      <c r="H103" s="160"/>
      <c r="I103" s="163"/>
      <c r="J103" s="174">
        <f>BK103</f>
        <v>1000</v>
      </c>
      <c r="K103" s="160"/>
      <c r="L103" s="165"/>
      <c r="M103" s="166"/>
      <c r="N103" s="167"/>
      <c r="O103" s="167"/>
      <c r="P103" s="168">
        <f>SUM(P104:P107)</f>
        <v>0</v>
      </c>
      <c r="Q103" s="167"/>
      <c r="R103" s="168">
        <f>SUM(R104:R107)</f>
        <v>0</v>
      </c>
      <c r="S103" s="167"/>
      <c r="T103" s="169">
        <f>SUM(T104:T107)</f>
        <v>0</v>
      </c>
      <c r="AR103" s="170" t="s">
        <v>172</v>
      </c>
      <c r="AT103" s="171" t="s">
        <v>69</v>
      </c>
      <c r="AU103" s="171" t="s">
        <v>78</v>
      </c>
      <c r="AY103" s="170" t="s">
        <v>133</v>
      </c>
      <c r="BK103" s="172">
        <f>SUM(BK104:BK107)</f>
        <v>1000</v>
      </c>
    </row>
    <row r="104" spans="1:65" s="2" customFormat="1" ht="16.5" customHeight="1">
      <c r="A104" s="36"/>
      <c r="B104" s="37"/>
      <c r="C104" s="175" t="s">
        <v>172</v>
      </c>
      <c r="D104" s="175" t="s">
        <v>136</v>
      </c>
      <c r="E104" s="176" t="s">
        <v>1424</v>
      </c>
      <c r="F104" s="177" t="s">
        <v>1425</v>
      </c>
      <c r="G104" s="178" t="s">
        <v>1400</v>
      </c>
      <c r="H104" s="179">
        <v>1</v>
      </c>
      <c r="I104" s="180">
        <v>1000</v>
      </c>
      <c r="J104" s="181">
        <f>ROUND(I104*H104,2)</f>
        <v>1000</v>
      </c>
      <c r="K104" s="177" t="s">
        <v>140</v>
      </c>
      <c r="L104" s="41"/>
      <c r="M104" s="182" t="s">
        <v>19</v>
      </c>
      <c r="N104" s="183" t="s">
        <v>41</v>
      </c>
      <c r="O104" s="66"/>
      <c r="P104" s="184">
        <f>O104*H104</f>
        <v>0</v>
      </c>
      <c r="Q104" s="184">
        <v>0</v>
      </c>
      <c r="R104" s="184">
        <f>Q104*H104</f>
        <v>0</v>
      </c>
      <c r="S104" s="184">
        <v>0</v>
      </c>
      <c r="T104" s="185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86" t="s">
        <v>1401</v>
      </c>
      <c r="AT104" s="186" t="s">
        <v>136</v>
      </c>
      <c r="AU104" s="186" t="s">
        <v>80</v>
      </c>
      <c r="AY104" s="19" t="s">
        <v>133</v>
      </c>
      <c r="BE104" s="187">
        <f>IF(N104="základní",J104,0)</f>
        <v>1000</v>
      </c>
      <c r="BF104" s="187">
        <f>IF(N104="snížená",J104,0)</f>
        <v>0</v>
      </c>
      <c r="BG104" s="187">
        <f>IF(N104="zákl. přenesená",J104,0)</f>
        <v>0</v>
      </c>
      <c r="BH104" s="187">
        <f>IF(N104="sníž. přenesená",J104,0)</f>
        <v>0</v>
      </c>
      <c r="BI104" s="187">
        <f>IF(N104="nulová",J104,0)</f>
        <v>0</v>
      </c>
      <c r="BJ104" s="19" t="s">
        <v>78</v>
      </c>
      <c r="BK104" s="187">
        <f>ROUND(I104*H104,2)</f>
        <v>1000</v>
      </c>
      <c r="BL104" s="19" t="s">
        <v>1401</v>
      </c>
      <c r="BM104" s="186" t="s">
        <v>1426</v>
      </c>
    </row>
    <row r="105" spans="1:65" s="2" customFormat="1">
      <c r="A105" s="36"/>
      <c r="B105" s="37"/>
      <c r="C105" s="38"/>
      <c r="D105" s="188" t="s">
        <v>143</v>
      </c>
      <c r="E105" s="38"/>
      <c r="F105" s="189" t="s">
        <v>1425</v>
      </c>
      <c r="G105" s="38"/>
      <c r="H105" s="38"/>
      <c r="I105" s="190"/>
      <c r="J105" s="38"/>
      <c r="K105" s="38"/>
      <c r="L105" s="41"/>
      <c r="M105" s="191"/>
      <c r="N105" s="192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9" t="s">
        <v>143</v>
      </c>
      <c r="AU105" s="19" t="s">
        <v>80</v>
      </c>
    </row>
    <row r="106" spans="1:65" s="2" customFormat="1">
      <c r="A106" s="36"/>
      <c r="B106" s="37"/>
      <c r="C106" s="38"/>
      <c r="D106" s="193" t="s">
        <v>145</v>
      </c>
      <c r="E106" s="38"/>
      <c r="F106" s="194" t="s">
        <v>1427</v>
      </c>
      <c r="G106" s="38"/>
      <c r="H106" s="38"/>
      <c r="I106" s="190"/>
      <c r="J106" s="38"/>
      <c r="K106" s="38"/>
      <c r="L106" s="41"/>
      <c r="M106" s="191"/>
      <c r="N106" s="192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145</v>
      </c>
      <c r="AU106" s="19" t="s">
        <v>80</v>
      </c>
    </row>
    <row r="107" spans="1:65" s="13" customFormat="1">
      <c r="B107" s="195"/>
      <c r="C107" s="196"/>
      <c r="D107" s="188" t="s">
        <v>147</v>
      </c>
      <c r="E107" s="197" t="s">
        <v>19</v>
      </c>
      <c r="F107" s="198" t="s">
        <v>1428</v>
      </c>
      <c r="G107" s="196"/>
      <c r="H107" s="199">
        <v>1</v>
      </c>
      <c r="I107" s="200"/>
      <c r="J107" s="196"/>
      <c r="K107" s="196"/>
      <c r="L107" s="201"/>
      <c r="M107" s="245"/>
      <c r="N107" s="246"/>
      <c r="O107" s="246"/>
      <c r="P107" s="246"/>
      <c r="Q107" s="246"/>
      <c r="R107" s="246"/>
      <c r="S107" s="246"/>
      <c r="T107" s="247"/>
      <c r="AT107" s="205" t="s">
        <v>147</v>
      </c>
      <c r="AU107" s="205" t="s">
        <v>80</v>
      </c>
      <c r="AV107" s="13" t="s">
        <v>80</v>
      </c>
      <c r="AW107" s="13" t="s">
        <v>31</v>
      </c>
      <c r="AX107" s="13" t="s">
        <v>78</v>
      </c>
      <c r="AY107" s="205" t="s">
        <v>133</v>
      </c>
    </row>
    <row r="108" spans="1:65" s="2" customFormat="1" ht="6.9" customHeight="1">
      <c r="A108" s="36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1"/>
      <c r="M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</sheetData>
  <sheetProtection algorithmName="SHA-512" hashValue="+/Vj9q+NB4swQp2tIxVhm28BRoz8XVk3ah44Cv0duwYJWXajvL7C3YR4rLKMeNaMoJk2Ipn3lYqGD2RVXIN0cw==" saltValue="9KZ0OlgH5EPcPbxBvmhEe2S/7UOawmYL3pvbD2KehdO/pExE0xodnXWJio5uHJptCRtzAyhkHs13bS8xlrZw1Q==" spinCount="100000" sheet="1" objects="1" scenarios="1" formatColumns="0" formatRows="0" autoFilter="0"/>
  <autoFilter ref="C84:K107" xr:uid="{00000000-0009-0000-0000-000008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90" r:id="rId1" xr:uid="{00000000-0004-0000-0800-000000000000}"/>
    <hyperlink ref="F94" r:id="rId2" xr:uid="{00000000-0004-0000-0800-000001000000}"/>
    <hyperlink ref="F98" r:id="rId3" xr:uid="{00000000-0004-0000-0800-000002000000}"/>
    <hyperlink ref="F102" r:id="rId4" xr:uid="{00000000-0004-0000-0800-000003000000}"/>
    <hyperlink ref="F106" r:id="rId5" xr:uid="{00000000-0004-0000-0800-00000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19</vt:i4>
      </vt:variant>
    </vt:vector>
  </HeadingPairs>
  <TitlesOfParts>
    <vt:vector size="29" baseType="lpstr">
      <vt:lpstr>Rekapitulace stavby</vt:lpstr>
      <vt:lpstr>SO 01.1 - Bourací práce</vt:lpstr>
      <vt:lpstr>SO 01.2 - Nové konstrukce</vt:lpstr>
      <vt:lpstr>SO 01.3 - ZTI</vt:lpstr>
      <vt:lpstr>SO 01.4 - ELEKTRO SILNOPROUD</vt:lpstr>
      <vt:lpstr>SO 01.5 - ELEKTRO SLABOPROUD</vt:lpstr>
      <vt:lpstr>SO 01.6 - UT</vt:lpstr>
      <vt:lpstr>SO 01.7 - GASTRO</vt:lpstr>
      <vt:lpstr>SO 02 - VRN</vt:lpstr>
      <vt:lpstr>Pokyny pro vyplnění</vt:lpstr>
      <vt:lpstr>'Rekapitulace stavby'!Názvy_tisku</vt:lpstr>
      <vt:lpstr>'SO 01.1 - Bourací práce'!Názvy_tisku</vt:lpstr>
      <vt:lpstr>'SO 01.2 - Nové konstrukce'!Názvy_tisku</vt:lpstr>
      <vt:lpstr>'SO 01.3 - ZTI'!Názvy_tisku</vt:lpstr>
      <vt:lpstr>'SO 01.4 - ELEKTRO SILNOPROUD'!Názvy_tisku</vt:lpstr>
      <vt:lpstr>'SO 01.5 - ELEKTRO SLABOPROUD'!Názvy_tisku</vt:lpstr>
      <vt:lpstr>'SO 01.6 - UT'!Názvy_tisku</vt:lpstr>
      <vt:lpstr>'SO 01.7 - GASTRO'!Názvy_tisku</vt:lpstr>
      <vt:lpstr>'SO 02 - VRN'!Názvy_tisku</vt:lpstr>
      <vt:lpstr>'Pokyny pro vyplnění'!Oblast_tisku</vt:lpstr>
      <vt:lpstr>'Rekapitulace stavby'!Oblast_tisku</vt:lpstr>
      <vt:lpstr>'SO 01.1 - Bourací práce'!Oblast_tisku</vt:lpstr>
      <vt:lpstr>'SO 01.2 - Nové konstrukce'!Oblast_tisku</vt:lpstr>
      <vt:lpstr>'SO 01.3 - ZTI'!Oblast_tisku</vt:lpstr>
      <vt:lpstr>'SO 01.4 - ELEKTRO SILNOPROUD'!Oblast_tisku</vt:lpstr>
      <vt:lpstr>'SO 01.5 - ELEKTRO SLABOPROUD'!Oblast_tisku</vt:lpstr>
      <vt:lpstr>'SO 01.6 - UT'!Oblast_tisku</vt:lpstr>
      <vt:lpstr>'SO 01.7 - GASTRO'!Oblast_tisku</vt:lpstr>
      <vt:lpstr>'SO 02 -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DESKTOP-C1VL16D\Josef Jílek</dc:creator>
  <cp:lastModifiedBy>Lucie Caklová</cp:lastModifiedBy>
  <dcterms:created xsi:type="dcterms:W3CDTF">2025-10-09T08:22:39Z</dcterms:created>
  <dcterms:modified xsi:type="dcterms:W3CDTF">2025-10-23T07:31:56Z</dcterms:modified>
</cp:coreProperties>
</file>